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'Лок.См.Расч.Баз.-Инд.Методом'!$A$1:$N$97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  <author>Alex</author>
    <author>YuKazaeva</author>
    <author>1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>
      <text>
        <r>
          <rPr>
            <sz val="14"/>
            <rFont val="Tahoma"/>
            <family val="2"/>
          </rPr>
          <t xml:space="preserve"> =INDIRECT("</t>
        </r>
        <r>
          <rPr>
            <b/>
            <sz val="14"/>
            <rFont val="Tahoma"/>
            <family val="2"/>
          </rPr>
          <t>AF</t>
        </r>
        <r>
          <rPr>
            <sz val="14"/>
            <rFont val="Tahoma"/>
            <family val="2"/>
          </rPr>
          <t>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руб.)")&amp;Char(10)&amp;Char(10)&lt;Пустой идентификатор&gt;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73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73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73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73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73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73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  <comment ref="AA19" authorId="4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AB19" authorId="4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AC19" authorId="4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AD19" authorId="4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AE19" authorId="5">
      <text>
        <r>
          <rPr>
            <b/>
            <sz val="8"/>
            <rFont val="Tahoma"/>
            <family val="2"/>
          </rPr>
          <t xml:space="preserve"> &lt;Обоснование коэффициентов&gt;</t>
        </r>
        <r>
          <rPr>
            <sz val="8"/>
            <rFont val="Tahoma"/>
            <family val="2"/>
          </rPr>
          <t xml:space="preserve">
</t>
        </r>
      </text>
    </comment>
    <comment ref="AF19" authorId="5">
      <text>
        <r>
          <rPr>
            <b/>
            <sz val="8"/>
            <rFont val="Tahoma"/>
            <family val="2"/>
          </rPr>
          <t xml:space="preserve"> &lt;Наименование (текстовая часть) расценки&gt;</t>
        </r>
        <r>
          <rPr>
            <sz val="8"/>
            <rFont val="Tahoma"/>
            <family val="2"/>
          </rPr>
          <t xml:space="preserve">
</t>
        </r>
      </text>
    </comment>
    <comment ref="AG19" authorId="6">
      <text>
        <r>
          <rPr>
            <b/>
            <sz val="8"/>
            <rFont val="Tahoma"/>
            <family val="2"/>
          </rPr>
          <t xml:space="preserve"> &lt;Ед. измерения по расценке&gt;</t>
        </r>
        <r>
          <rPr>
            <sz val="8"/>
            <rFont val="Tahoma"/>
            <family val="2"/>
          </rPr>
          <t xml:space="preserve">
</t>
        </r>
      </text>
    </comment>
    <comment ref="AH19" authorId="6">
      <text>
        <r>
          <rPr>
            <b/>
            <sz val="8"/>
            <rFont val="Tahoma"/>
            <family val="2"/>
          </rPr>
          <t xml:space="preserve"> &lt;Формула расчета стоимости единицы&gt;</t>
        </r>
        <r>
          <rPr>
            <sz val="8"/>
            <rFont val="Tahoma"/>
            <family val="2"/>
          </rPr>
          <t xml:space="preserve">
</t>
        </r>
      </text>
    </comment>
    <comment ref="AI19" authorId="6">
      <text>
        <r>
          <rPr>
            <sz val="8"/>
            <rFont val="Tahoma"/>
            <family val="2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4" authorId="6">
      <text>
        <r>
          <rPr>
            <b/>
            <sz val="8"/>
            <rFont val="Tahoma"/>
            <family val="2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rFont val="Tahoma"/>
            <family val="2"/>
          </rPr>
          <t xml:space="preserve">
</t>
        </r>
      </text>
    </comment>
    <comment ref="I4" authorId="6">
      <text>
        <r>
          <rPr>
            <b/>
            <sz val="8"/>
            <rFont val="Tahoma"/>
            <family val="2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97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97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<sst xmlns="http://schemas.openxmlformats.org/spreadsheetml/2006/main" count="218" uniqueCount="143">
  <si>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</si>
  <si>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</si>
  <si>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</si>
  <si>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</si>
  <si>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</si>
  <si>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</si>
  <si>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</si>
  <si>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</si>
  <si>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</si>
  <si>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</si>
  <si>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</si>
  <si>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</si>
  <si>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</si>
  <si>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</si>
  <si>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</si>
  <si>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</si>
  <si>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</si>
  <si>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</si>
  <si>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</si>
  <si>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</si>
  <si>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</si>
  <si>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</si>
  <si>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</rPr>
      <t>(в текущем уровне цен)</t>
    </r>
  </si>
  <si>
    <t xml:space="preserve">                           Раздел 1. Заземление и молниезащита</t>
  </si>
  <si>
    <t>ФЕРм08-02-472-08</t>
  </si>
  <si>
    <t>2,4
(80+160)/100</t>
  </si>
  <si>
    <t>1022,26
188,94</t>
  </si>
  <si>
    <t>53,83
1,49</t>
  </si>
  <si>
    <t>54.195 Заземляющие проводники: ОЗП=15,34; ЭМ=7,56; ЗПМ=15,34; МАТ=2,72</t>
  </si>
  <si>
    <t>977
55</t>
  </si>
  <si>
    <t>20,1
0,11</t>
  </si>
  <si>
    <t>48,24
0,26</t>
  </si>
  <si>
    <t>НР 95%*0,85 от ФОТ</t>
  </si>
  <si>
    <t>СП 65%*0,8 от ФОТ</t>
  </si>
  <si>
    <t>Проводник заземляющий открыто по строительным основаниям: из круглой стали диаметром 8 мм</t>
  </si>
  <si>
    <t>100 м</t>
  </si>
  <si>
    <t>ФЕРм08-02-472-06</t>
  </si>
  <si>
    <t>1,4
140/100</t>
  </si>
  <si>
    <t>1301,19
178,6</t>
  </si>
  <si>
    <t>73,19
2,57</t>
  </si>
  <si>
    <t>775
55</t>
  </si>
  <si>
    <t>19
0,19</t>
  </si>
  <si>
    <t>26,6
0,27</t>
  </si>
  <si>
    <t>Проводник заземляющий открыто по строительным основаниям: из полосовой стали сечением 100 мм2</t>
  </si>
  <si>
    <t>ФЕРм08-02-471-04</t>
  </si>
  <si>
    <t>0,8
8/10</t>
  </si>
  <si>
    <t>581,47
77,93</t>
  </si>
  <si>
    <t>54,45
1,89</t>
  </si>
  <si>
    <t>54.194 Заземлители: ОЗП=15,34; ЭМ=7,87; ЗПМ=15,34; МАТ=3,42</t>
  </si>
  <si>
    <t>343
23</t>
  </si>
  <si>
    <t>8,29
0,14</t>
  </si>
  <si>
    <t>6,63
0,11</t>
  </si>
  <si>
    <t>Заземлитель вертикальный из круглой стали диаметром: 16 мм</t>
  </si>
  <si>
    <t>10 шт.</t>
  </si>
  <si>
    <t>Прайс-лист DKC</t>
  </si>
  <si>
    <t>материалы; МАТ=4,48</t>
  </si>
  <si>
    <t>ZANDZ Комплект заземления универсальный (30м) 20050/1,18/4,48</t>
  </si>
  <si>
    <t>шт.</t>
  </si>
  <si>
    <t>Угловой коньковый зажим ND2202 118,05/1,18/4,48</t>
  </si>
  <si>
    <t>Антикоррозионная лента NA1001 1057,73/1,18/4,48</t>
  </si>
  <si>
    <t>Универсальный зажим NG3103 114,31/1,18/4,48</t>
  </si>
  <si>
    <t>Фасадный держатель ND2305  273,2/1,18/4,48</t>
  </si>
  <si>
    <t>Узел крепления проводника УКП-5  410/1,18/4,48</t>
  </si>
  <si>
    <t>Соединитель круглого проводника NG3202     350,7/1,18/4,48</t>
  </si>
  <si>
    <t>Итого прямые затраты по разделу в текущих ценах</t>
  </si>
  <si>
    <t>2095
133</t>
  </si>
  <si>
    <t>81,47
0,64</t>
  </si>
  <si>
    <t>Накладные расходы</t>
  </si>
  <si>
    <t xml:space="preserve">  В том числе, справочно:</t>
  </si>
  <si>
    <t xml:space="preserve">   95%*0,85 ФОТ (от 11881)  (Поз. 1-3)</t>
  </si>
  <si>
    <t>Сметная прибыль</t>
  </si>
  <si>
    <t xml:space="preserve">   65%*0,8 ФОТ (от 11881)  (Поз. 1-3)</t>
  </si>
  <si>
    <t>Итоги по разделу 1 Заземление и молниезащита :</t>
  </si>
  <si>
    <t xml:space="preserve">  Электромонтажные работы на других объектах</t>
  </si>
  <si>
    <t xml:space="preserve">  Материалы для монтажных работ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</si>
  <si>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</si>
  <si>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</si>
  <si>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</si>
  <si>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</si>
  <si>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</si>
  <si>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</si>
  <si>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</si>
  <si>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Заземление и молниезащита</t>
  </si>
  <si>
    <t xml:space="preserve">                           Раздел 2. Общестроительные работы</t>
  </si>
  <si>
    <t>ФЕР27-03-008-04</t>
  </si>
  <si>
    <t>0,012
1,2/100</t>
  </si>
  <si>
    <t>5786,87
1494,14</t>
  </si>
  <si>
    <t>4292,73
464,51</t>
  </si>
  <si>
    <t>26.31 Разборка покрытий и оснований: асфальтобетонных: ОЗП=15,34; ЭМ=7,58; ЗПМ=15,34</t>
  </si>
  <si>
    <t>391
86</t>
  </si>
  <si>
    <t>179,8
45,63</t>
  </si>
  <si>
    <t>2,16
0,55</t>
  </si>
  <si>
    <t>НР 142%*(0,9*0,85) от ФОТ</t>
  </si>
  <si>
    <t>СП 95%*(0,8*0,85) от ФОТ</t>
  </si>
  <si>
    <t>Разборка покрытий и оснований: асфальтобетонных</t>
  </si>
  <si>
    <t>100 м3 конструкций</t>
  </si>
  <si>
    <t>ФССЦпг01-01-01-041
ПЗ=1,25
ОЗП=1,25
ЭМ=1,25
ЗПМ=1,25
МАТ=1,25</t>
  </si>
  <si>
    <t>53,73
53,73</t>
  </si>
  <si>
    <t>Мусор строительный, вручную: погрузка: ОЗП=9,62</t>
  </si>
  <si>
    <t>НР 0% от ФОТ</t>
  </si>
  <si>
    <t>СП 0% от ФОТ</t>
  </si>
  <si>
    <t>КОЭФ. К ПОЗИЦИИ:
п.1.1.9 ОП Прил.1. Поясной коэффициент: Удмуртская Республика, Республика Марий Эл, Республика Дагестан (за исключением указанных ниже горных районов), Хабаровский край, Томская и Амурская области (кроме районов, приравненных к районам Крайнего Севера) ПЗ=1,25 (ОЗП=1,25; ЭМ=1,25; ЗПМ=1,25; МАТ=1,25)</t>
  </si>
  <si>
    <t>Погрузочные работы при автомобильных перевозках: мусора строительного с погрузкой вручную</t>
  </si>
  <si>
    <t>1 т груза</t>
  </si>
  <si>
    <t>ФССЦпг03-21-01-010
ПЗ=1,25
ОЗП=1,25
ЭМ=1,25
ЗПМ=1,25
МАТ=1,25</t>
  </si>
  <si>
    <t>Перевозка грузов автомобилями-самосвалами грузоподъемностью 10 т, работающих вне карьера, на расстояние: до 10 км.: I класс груза; ЭМ=8,12</t>
  </si>
  <si>
    <t>КОЭФ. К ПОЗИЦИИ:
15 Поясные коэффициенты к сметным ценам на перевозку грузов автомобильным транспортом: Республика Дагестан (за исключением указанных ниже горных районов), Республика Марий Эл, Удмуртская Республика, Хабаровский  край, Амурская и  Томская  области (за исключением местностей, приравненных к районам Крайнего Севера) ПЗ=1,25 (ОЗП=1,25; ЭМ=1,25; ЗПМ=1,25; МАТ=1,25)</t>
  </si>
  <si>
    <t>Перевозка грузов автомобилями-самосвалами грузоподъемностью 10 т, работающих вне карьера, на расстояние: до 10 км I класс груза</t>
  </si>
  <si>
    <t>ФЕР27-06-020-01</t>
  </si>
  <si>
    <t>0,03
30/1000</t>
  </si>
  <si>
    <t>46666,3
368,45</t>
  </si>
  <si>
    <t>2386,22
262,54</t>
  </si>
  <si>
    <t>26.114 Устройство покрытий из горячих асфальтобетонных смесей: ОЗП=15,34; ЭМ=9,54; ЗПМ=15,34; МАТ=5,96</t>
  </si>
  <si>
    <t>683
121</t>
  </si>
  <si>
    <t>38,3
19,08</t>
  </si>
  <si>
    <t>1,15
0,57</t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</si>
  <si>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</t>
  </si>
  <si>
    <t>1000 м2 покрытия</t>
  </si>
  <si>
    <t>1408
207</t>
  </si>
  <si>
    <t>3,31
1,12</t>
  </si>
  <si>
    <t xml:space="preserve">   142%*(0,9*0,85) ФОТ (от 652)  (Поз. 11, 14)</t>
  </si>
  <si>
    <t xml:space="preserve">   95%*(0,8*0,85) ФОТ (от 652)  (Поз. 11, 14)</t>
  </si>
  <si>
    <t>Итоги по разделу 2 Общестроительные работы :</t>
  </si>
  <si>
    <t xml:space="preserve">  Автомобильные дороги</t>
  </si>
  <si>
    <t xml:space="preserve">  Погрузо-разгрузочные работы</t>
  </si>
  <si>
    <t xml:space="preserve">  Перевозка грузов автотранспортом</t>
  </si>
  <si>
    <t xml:space="preserve">  Итого по разделу 2 Общестроительные работы</t>
  </si>
  <si>
    <t>Итого прямые затраты по смете в текущих ценах</t>
  </si>
  <si>
    <t>3503
340</t>
  </si>
  <si>
    <t>84,78
1,76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</si>
  <si>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</si>
  <si>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</si>
  <si>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</si>
  <si>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ВСЕГО по смете</t>
  </si>
  <si>
    <t>Жилой дом по адресу: Томская область, Асиновский район, г. Асино, ул. 9 мая, 60</t>
  </si>
  <si>
    <t>ЛОКАЛЬНЫЙ СМЕТНЫЙ РАСЧЕТ №  02-01-02</t>
  </si>
  <si>
    <t xml:space="preserve">Основание: 14-12/14-МЗ </t>
  </si>
  <si>
    <t>Составлен(а) в текущих ценах по состоянию на 2 кв. 2014 года</t>
  </si>
  <si>
    <t>НДС 18%</t>
  </si>
  <si>
    <t>Проверил:____________________</t>
  </si>
  <si>
    <t>Заземление и молниезащита</t>
  </si>
  <si>
    <t>Составил:_____________________</t>
  </si>
  <si>
    <t xml:space="preserve">  Понижающий коэффициент 0.804064965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</si>
</sst>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ahoma"/>
      <family val="2"/>
    </font>
    <font>
      <b/>
      <sz val="14"/>
      <name val="Arial"/>
      <family val="2"/>
    </font>
    <font>
      <b/>
      <sz val="14"/>
      <name val="Tahoma"/>
      <family val="2"/>
    </font>
    <font>
      <sz val="9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u val="single"/>
      <sz val="9"/>
      <name val="Tahom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" fillId="0" borderId="1">
      <alignment horizontal="center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2" applyNumberFormat="0" applyAlignment="0" applyProtection="0"/>
    <xf numFmtId="0" fontId="2" fillId="0" borderId="1">
      <alignment horizontal="center"/>
      <protection/>
    </xf>
    <xf numFmtId="0" fontId="40" fillId="26" borderId="3" applyNumberFormat="0" applyAlignment="0" applyProtection="0"/>
    <xf numFmtId="0" fontId="41" fillId="26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46" fillId="27" borderId="8" applyNumberFormat="0" applyAlignment="0" applyProtection="0"/>
    <xf numFmtId="0" fontId="2" fillId="0" borderId="1">
      <alignment horizontal="center" wrapText="1"/>
      <protection/>
    </xf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1">
      <alignment horizontal="center"/>
      <protection/>
    </xf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/>
      <protection/>
    </xf>
    <xf numFmtId="0" fontId="51" fillId="0" borderId="10" applyNumberFormat="0" applyFill="0" applyAlignment="0" applyProtection="0"/>
    <xf numFmtId="0" fontId="2" fillId="0" borderId="0">
      <alignment horizontal="center" vertical="top" wrapText="1"/>
      <protection/>
    </xf>
    <xf numFmtId="0" fontId="52" fillId="0" borderId="0" applyNumberFormat="0" applyFill="0" applyBorder="0" applyAlignment="0" applyProtection="0"/>
    <xf numFmtId="0" fontId="2" fillId="0" borderId="0" applyProtection="0">
      <alignment horizontal="right" indent="1"/>
    </xf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53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68">
      <alignment horizontal="right" indent="1"/>
    </xf>
    <xf numFmtId="0" fontId="2" fillId="0" borderId="0" xfId="68" applyBorder="1">
      <alignment horizontal="right" inden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top"/>
    </xf>
    <xf numFmtId="0" fontId="15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6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11" xfId="68" applyFont="1" applyBorder="1" applyAlignment="1">
      <alignment horizontal="left"/>
    </xf>
    <xf numFmtId="0" fontId="13" fillId="0" borderId="11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5" fillId="0" borderId="0" xfId="0" applyFont="1" applyAlignment="1">
      <alignment horizontal="center" vertical="top"/>
    </xf>
    <xf numFmtId="0" fontId="14" fillId="0" borderId="0" xfId="68" applyFont="1" applyAlignment="1" quotePrefix="1">
      <alignment horizontal="left"/>
    </xf>
    <xf numFmtId="0" fontId="14" fillId="0" borderId="0" xfId="69" applyFont="1" applyAlignment="1">
      <alignment horizontal="left"/>
      <protection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 quotePrefix="1">
      <alignment horizontal="right" vertical="top"/>
    </xf>
    <xf numFmtId="0" fontId="14" fillId="0" borderId="0" xfId="0" applyFont="1" applyFill="1" applyBorder="1" applyAlignment="1" quotePrefix="1">
      <alignment horizontal="left" vertical="top"/>
    </xf>
    <xf numFmtId="0" fontId="6" fillId="0" borderId="0" xfId="0" applyFont="1" applyBorder="1" applyAlignment="1">
      <alignment horizontal="right" vertical="top" wrapText="1"/>
    </xf>
    <xf numFmtId="0" fontId="14" fillId="0" borderId="0" xfId="0" applyFont="1" applyBorder="1" applyAlignment="1" quotePrefix="1">
      <alignment horizontal="left" vertical="top"/>
    </xf>
    <xf numFmtId="0" fontId="14" fillId="0" borderId="0" xfId="0" applyFont="1" applyAlignment="1">
      <alignment horizontal="center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0" xfId="72" applyFont="1" applyAlignment="1">
      <alignment horizontal="left" vertical="top"/>
      <protection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8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3" fillId="0" borderId="12" xfId="54" applyFont="1" applyBorder="1" applyAlignment="1">
      <alignment horizontal="center" wrapText="1"/>
      <protection/>
    </xf>
    <xf numFmtId="0" fontId="9" fillId="0" borderId="13" xfId="54" applyFont="1" applyBorder="1">
      <alignment horizontal="center" wrapText="1"/>
      <protection/>
    </xf>
    <xf numFmtId="0" fontId="9" fillId="0" borderId="12" xfId="54" applyFont="1" applyBorder="1">
      <alignment horizontal="center" wrapText="1"/>
      <protection/>
    </xf>
    <xf numFmtId="0" fontId="11" fillId="0" borderId="12" xfId="54" applyFont="1" applyBorder="1" applyAlignment="1">
      <alignment horizontal="left" vertical="top" wrapText="1"/>
      <protection/>
    </xf>
    <xf numFmtId="0" fontId="2" fillId="0" borderId="12" xfId="54" applyBorder="1">
      <alignment horizontal="center" wrapText="1"/>
      <protection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2" fillId="0" borderId="1" xfId="68" applyBorder="1">
      <alignment horizontal="right" indent="1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3" fillId="0" borderId="12" xfId="0" applyNumberFormat="1" applyFont="1" applyBorder="1" applyAlignment="1">
      <alignment horizontal="right" vertical="top" wrapText="1"/>
    </xf>
    <xf numFmtId="0" fontId="13" fillId="0" borderId="12" xfId="0" applyFont="1" applyBorder="1" applyAlignment="1">
      <alignment horizontal="right" vertical="top" wrapText="1"/>
    </xf>
    <xf numFmtId="0" fontId="2" fillId="0" borderId="1" xfId="0" applyFont="1" applyBorder="1" applyAlignment="1">
      <alignment wrapText="1"/>
    </xf>
    <xf numFmtId="0" fontId="13" fillId="0" borderId="1" xfId="52" applyFont="1" applyBorder="1" applyAlignment="1">
      <alignment horizontal="right" vertical="top" wrapText="1"/>
      <protection/>
    </xf>
    <xf numFmtId="2" fontId="13" fillId="0" borderId="1" xfId="52" applyNumberFormat="1" applyFont="1" applyBorder="1" applyAlignment="1">
      <alignment horizontal="right" vertical="top" wrapText="1"/>
      <protection/>
    </xf>
    <xf numFmtId="0" fontId="13" fillId="0" borderId="1" xfId="52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6" fillId="0" borderId="1" xfId="52" applyFont="1" applyBorder="1" applyAlignment="1">
      <alignment horizontal="left" vertical="top" wrapText="1"/>
      <protection/>
    </xf>
    <xf numFmtId="0" fontId="19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4" fillId="0" borderId="0" xfId="68" applyFont="1" applyAlignment="1">
      <alignment horizontal="left" vertical="top" wrapText="1"/>
    </xf>
    <xf numFmtId="0" fontId="14" fillId="0" borderId="0" xfId="68" applyFont="1" applyAlignment="1">
      <alignment horizontal="right" vertical="top" wrapText="1"/>
    </xf>
    <xf numFmtId="0" fontId="13" fillId="0" borderId="12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0" xfId="68" applyFont="1" applyAlignment="1">
      <alignment horizontal="left"/>
    </xf>
    <xf numFmtId="2" fontId="14" fillId="0" borderId="11" xfId="68" applyNumberFormat="1" applyFont="1" applyBorder="1">
      <alignment horizontal="right" indent="1"/>
    </xf>
    <xf numFmtId="0" fontId="14" fillId="0" borderId="11" xfId="68" applyFont="1" applyBorder="1">
      <alignment horizontal="right" indent="1"/>
    </xf>
    <xf numFmtId="0" fontId="14" fillId="0" borderId="16" xfId="68" applyFont="1" applyBorder="1">
      <alignment horizontal="right" indent="1"/>
    </xf>
    <xf numFmtId="0" fontId="13" fillId="0" borderId="17" xfId="0" applyFont="1" applyBorder="1" applyAlignment="1" quotePrefix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1"/>
  <sheetViews>
    <sheetView showGridLines="0" tabSelected="1" zoomScale="91" zoomScaleNormal="91" zoomScalePageLayoutView="0" workbookViewId="0" topLeftCell="A64">
      <selection activeCell="J107" sqref="J107"/>
    </sheetView>
  </sheetViews>
  <sheetFormatPr defaultColWidth="9.00390625" defaultRowHeight="12.75"/>
  <cols>
    <col min="1" max="1" width="5.625" style="3" customWidth="1"/>
    <col min="2" max="2" width="18.125" style="3" customWidth="1"/>
    <col min="3" max="3" width="46.25390625" style="3" customWidth="1"/>
    <col min="4" max="4" width="12.25390625" style="3" customWidth="1"/>
    <col min="5" max="5" width="10.875" style="4" customWidth="1"/>
    <col min="6" max="6" width="10.75390625" style="4" customWidth="1"/>
    <col min="7" max="7" width="10.00390625" style="4" customWidth="1"/>
    <col min="8" max="8" width="26.375" style="4" customWidth="1"/>
    <col min="9" max="9" width="9.375" style="4" customWidth="1"/>
    <col min="10" max="10" width="9.25390625" style="4" customWidth="1"/>
    <col min="11" max="11" width="9.125" style="4" customWidth="1"/>
    <col min="12" max="12" width="8.875" style="4" customWidth="1"/>
    <col min="13" max="13" width="8.00390625" style="4" customWidth="1"/>
    <col min="14" max="14" width="7.625" style="2" customWidth="1"/>
    <col min="15" max="15" width="9.125" style="2" customWidth="1"/>
    <col min="16" max="16" width="19.75390625" style="2" customWidth="1"/>
    <col min="17" max="26" width="9.125" style="2" customWidth="1"/>
    <col min="27" max="34" width="30.75390625" style="2" customWidth="1"/>
    <col min="35" max="35" width="31.625" style="2" customWidth="1"/>
    <col min="36" max="16384" width="9.125" style="2" customWidth="1"/>
  </cols>
  <sheetData>
    <row r="1" spans="1:14" s="1" customFormat="1" ht="12.75">
      <c r="A1" s="12"/>
      <c r="B1" s="13"/>
      <c r="C1" s="12"/>
      <c r="D1" s="14"/>
      <c r="E1" s="15"/>
      <c r="F1" s="16" t="s">
        <v>134</v>
      </c>
      <c r="G1" s="15"/>
      <c r="H1" s="17"/>
      <c r="I1" s="12"/>
      <c r="J1" s="12"/>
      <c r="K1" s="12"/>
      <c r="L1" s="12"/>
      <c r="M1" s="12"/>
      <c r="N1" s="18"/>
    </row>
    <row r="2" spans="1:14" s="1" customFormat="1" ht="12.75">
      <c r="A2" s="19" t="s">
        <v>4</v>
      </c>
      <c r="B2" s="13"/>
      <c r="C2" s="18"/>
      <c r="D2" s="17"/>
      <c r="E2" s="14"/>
      <c r="F2" s="20" t="s">
        <v>0</v>
      </c>
      <c r="G2" s="20"/>
      <c r="H2" s="18"/>
      <c r="J2" s="19"/>
      <c r="L2" s="19"/>
      <c r="M2" s="12"/>
      <c r="N2" s="52" t="s">
        <v>5</v>
      </c>
    </row>
    <row r="3" spans="1:14" s="1" customFormat="1" ht="12.75">
      <c r="A3" s="51"/>
      <c r="B3" s="18"/>
      <c r="C3" s="18"/>
      <c r="D3" s="18"/>
      <c r="E3" s="12"/>
      <c r="F3" s="12"/>
      <c r="G3" s="12"/>
      <c r="H3" s="12"/>
      <c r="J3" s="19"/>
      <c r="L3" s="19"/>
      <c r="M3" s="12"/>
      <c r="N3" s="53"/>
    </row>
    <row r="4" spans="1:14" s="1" customFormat="1" ht="51" customHeight="1">
      <c r="A4" s="82"/>
      <c r="B4" s="82"/>
      <c r="C4" s="82"/>
      <c r="D4" s="18"/>
      <c r="E4" s="14"/>
      <c r="F4" s="22" t="s">
        <v>135</v>
      </c>
      <c r="G4" s="12"/>
      <c r="H4" s="18"/>
      <c r="I4" s="83"/>
      <c r="J4" s="83"/>
      <c r="K4" s="83"/>
      <c r="L4" s="83"/>
      <c r="M4" s="83"/>
      <c r="N4" s="83"/>
    </row>
    <row r="5" spans="1:14" s="1" customFormat="1" ht="12.75">
      <c r="A5" s="12"/>
      <c r="B5" s="12"/>
      <c r="C5" s="12"/>
      <c r="D5" s="18"/>
      <c r="E5" s="14"/>
      <c r="F5" s="12" t="s">
        <v>1</v>
      </c>
      <c r="G5" s="12"/>
      <c r="H5" s="18"/>
      <c r="I5" s="12"/>
      <c r="J5" s="12"/>
      <c r="K5" s="12"/>
      <c r="L5" s="12"/>
      <c r="M5" s="12"/>
      <c r="N5" s="18"/>
    </row>
    <row r="6" spans="1:14" s="1" customFormat="1" ht="12.75">
      <c r="A6" s="12"/>
      <c r="B6" s="12"/>
      <c r="C6" s="12"/>
      <c r="D6" s="18"/>
      <c r="E6" s="12"/>
      <c r="F6" s="12"/>
      <c r="G6" s="12"/>
      <c r="H6" s="12"/>
      <c r="I6" s="12"/>
      <c r="J6" s="12"/>
      <c r="K6" s="12"/>
      <c r="L6" s="12"/>
      <c r="M6" s="12"/>
      <c r="N6" s="18"/>
    </row>
    <row r="7" spans="1:14" s="1" customFormat="1" ht="12.75">
      <c r="A7" s="12"/>
      <c r="B7" s="12"/>
      <c r="C7" s="23"/>
      <c r="D7" s="24"/>
      <c r="E7" s="25"/>
      <c r="F7" s="25" t="s">
        <v>140</v>
      </c>
      <c r="G7" s="25"/>
      <c r="H7" s="25"/>
      <c r="I7" s="21"/>
      <c r="J7" s="21"/>
      <c r="K7" s="21"/>
      <c r="L7" s="21"/>
      <c r="M7" s="12"/>
      <c r="N7" s="18"/>
    </row>
    <row r="8" spans="1:14" s="1" customFormat="1" ht="12.75">
      <c r="A8" s="12"/>
      <c r="B8" s="12"/>
      <c r="C8" s="12"/>
      <c r="D8" s="26" t="s">
        <v>19</v>
      </c>
      <c r="E8" s="20"/>
      <c r="F8" s="20"/>
      <c r="G8" s="20"/>
      <c r="H8" s="18"/>
      <c r="I8" s="21"/>
      <c r="J8" s="21"/>
      <c r="K8" s="21"/>
      <c r="L8" s="21"/>
      <c r="M8" s="12"/>
      <c r="N8" s="18"/>
    </row>
    <row r="9" spans="1:14" s="1" customFormat="1" ht="7.5" customHeight="1">
      <c r="A9" s="27"/>
      <c r="B9" s="27"/>
      <c r="C9" s="12"/>
      <c r="D9" s="18"/>
      <c r="E9" s="12"/>
      <c r="F9" s="12"/>
      <c r="G9" s="12"/>
      <c r="H9" s="12"/>
      <c r="I9" s="12"/>
      <c r="J9" s="12"/>
      <c r="K9" s="18"/>
      <c r="L9" s="18"/>
      <c r="M9" s="12"/>
      <c r="N9" s="18"/>
    </row>
    <row r="10" spans="1:14" ht="12.75">
      <c r="A10" s="88" t="s">
        <v>136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12.75">
      <c r="A11" s="28" t="s">
        <v>8</v>
      </c>
      <c r="B11" s="29"/>
      <c r="C11" s="89">
        <f>I95</f>
        <v>127860.78652307071</v>
      </c>
      <c r="D11" s="90"/>
      <c r="E11" s="90"/>
      <c r="F11" s="30" t="s">
        <v>7</v>
      </c>
      <c r="G11" s="31"/>
      <c r="H11" s="31"/>
      <c r="I11" s="31"/>
      <c r="J11" s="31"/>
      <c r="K11" s="32"/>
      <c r="L11" s="32"/>
      <c r="M11" s="32"/>
      <c r="N11" s="33"/>
    </row>
    <row r="12" spans="1:14" ht="12.75">
      <c r="A12" s="28" t="s">
        <v>18</v>
      </c>
      <c r="B12" s="29"/>
      <c r="C12" s="34"/>
      <c r="D12" s="91">
        <v>14021</v>
      </c>
      <c r="E12" s="91"/>
      <c r="F12" s="30" t="s">
        <v>7</v>
      </c>
      <c r="G12" s="31"/>
      <c r="H12" s="31"/>
      <c r="I12" s="31"/>
      <c r="J12" s="31"/>
      <c r="K12" s="32"/>
      <c r="L12" s="32"/>
      <c r="M12" s="32"/>
      <c r="N12" s="33"/>
    </row>
    <row r="13" spans="1:14" ht="12.75">
      <c r="A13" s="28" t="s">
        <v>137</v>
      </c>
      <c r="B13" s="33"/>
      <c r="C13" s="35"/>
      <c r="D13" s="36"/>
      <c r="E13" s="37"/>
      <c r="F13" s="38"/>
      <c r="G13" s="39"/>
      <c r="H13" s="39"/>
      <c r="I13" s="31"/>
      <c r="J13" s="31"/>
      <c r="K13" s="32"/>
      <c r="L13" s="32"/>
      <c r="M13" s="32"/>
      <c r="N13" s="33"/>
    </row>
    <row r="14" spans="1:14" ht="11.25" customHeight="1">
      <c r="A14" s="40"/>
      <c r="B14" s="30"/>
      <c r="C14" s="30"/>
      <c r="D14" s="40"/>
      <c r="E14" s="31"/>
      <c r="F14" s="31"/>
      <c r="G14" s="31"/>
      <c r="H14" s="34"/>
      <c r="I14" s="31"/>
      <c r="J14" s="31"/>
      <c r="K14" s="31"/>
      <c r="L14" s="31"/>
      <c r="M14" s="31"/>
      <c r="N14" s="33" t="s">
        <v>7</v>
      </c>
    </row>
    <row r="15" spans="1:14" ht="12.75" customHeight="1">
      <c r="A15" s="86" t="s">
        <v>2</v>
      </c>
      <c r="B15" s="86" t="s">
        <v>15</v>
      </c>
      <c r="C15" s="84" t="s">
        <v>20</v>
      </c>
      <c r="D15" s="84" t="s">
        <v>16</v>
      </c>
      <c r="E15" s="96" t="s">
        <v>21</v>
      </c>
      <c r="F15" s="97"/>
      <c r="G15" s="98"/>
      <c r="H15" s="84" t="s">
        <v>3</v>
      </c>
      <c r="I15" s="96" t="s">
        <v>22</v>
      </c>
      <c r="J15" s="102"/>
      <c r="K15" s="102"/>
      <c r="L15" s="93"/>
      <c r="M15" s="92" t="s">
        <v>17</v>
      </c>
      <c r="N15" s="93"/>
    </row>
    <row r="16" spans="1:14" s="5" customFormat="1" ht="38.25" customHeight="1">
      <c r="A16" s="87"/>
      <c r="B16" s="87"/>
      <c r="C16" s="87"/>
      <c r="D16" s="87"/>
      <c r="E16" s="99"/>
      <c r="F16" s="100"/>
      <c r="G16" s="101"/>
      <c r="H16" s="87"/>
      <c r="I16" s="94"/>
      <c r="J16" s="103"/>
      <c r="K16" s="103"/>
      <c r="L16" s="95"/>
      <c r="M16" s="94"/>
      <c r="N16" s="95"/>
    </row>
    <row r="17" spans="1:14" s="5" customFormat="1" ht="12.75" customHeight="1">
      <c r="A17" s="87"/>
      <c r="B17" s="87"/>
      <c r="C17" s="87"/>
      <c r="D17" s="87"/>
      <c r="E17" s="41" t="s">
        <v>10</v>
      </c>
      <c r="F17" s="41" t="s">
        <v>12</v>
      </c>
      <c r="G17" s="84" t="s">
        <v>14</v>
      </c>
      <c r="H17" s="87"/>
      <c r="I17" s="84" t="s">
        <v>10</v>
      </c>
      <c r="J17" s="84" t="s">
        <v>13</v>
      </c>
      <c r="K17" s="41" t="s">
        <v>12</v>
      </c>
      <c r="L17" s="84" t="s">
        <v>14</v>
      </c>
      <c r="M17" s="86" t="s">
        <v>6</v>
      </c>
      <c r="N17" s="84" t="s">
        <v>10</v>
      </c>
    </row>
    <row r="18" spans="1:14" s="5" customFormat="1" ht="11.25" customHeight="1">
      <c r="A18" s="85"/>
      <c r="B18" s="85"/>
      <c r="C18" s="85"/>
      <c r="D18" s="85"/>
      <c r="E18" s="42" t="s">
        <v>9</v>
      </c>
      <c r="F18" s="41" t="s">
        <v>11</v>
      </c>
      <c r="G18" s="85"/>
      <c r="H18" s="85"/>
      <c r="I18" s="85"/>
      <c r="J18" s="85"/>
      <c r="K18" s="41" t="s">
        <v>11</v>
      </c>
      <c r="L18" s="85"/>
      <c r="M18" s="85"/>
      <c r="N18" s="85"/>
    </row>
    <row r="19" spans="1:35" ht="18">
      <c r="A19" s="54">
        <v>1</v>
      </c>
      <c r="B19" s="54">
        <v>2</v>
      </c>
      <c r="C19" s="54">
        <v>3</v>
      </c>
      <c r="D19" s="54">
        <v>4</v>
      </c>
      <c r="E19" s="54">
        <v>5</v>
      </c>
      <c r="F19" s="54">
        <v>6</v>
      </c>
      <c r="G19" s="54">
        <v>7</v>
      </c>
      <c r="H19" s="54">
        <v>8</v>
      </c>
      <c r="I19" s="54">
        <v>9</v>
      </c>
      <c r="J19" s="54">
        <v>10</v>
      </c>
      <c r="K19" s="54">
        <v>11</v>
      </c>
      <c r="L19" s="54">
        <v>12</v>
      </c>
      <c r="M19" s="54">
        <v>13</v>
      </c>
      <c r="N19" s="54">
        <v>14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55"/>
      <c r="AB19" s="56"/>
      <c r="AC19" s="56"/>
      <c r="AD19" s="56"/>
      <c r="AE19" s="56"/>
      <c r="AF19" s="57"/>
      <c r="AG19" s="58"/>
      <c r="AH19" s="58"/>
      <c r="AI19" s="58"/>
    </row>
    <row r="20" spans="1:35" ht="17.25" customHeight="1">
      <c r="A20" s="79" t="s">
        <v>23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</row>
    <row r="21" spans="1:35" ht="56.25">
      <c r="A21" s="59">
        <v>1</v>
      </c>
      <c r="B21" s="60" t="s">
        <v>24</v>
      </c>
      <c r="C21" s="61" t="str">
        <f ca="1" t="shared" si="0" ref="C21:C30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Проводник заземляющий открыто по строительным основаниям: из круглой стали диаметром 8 мм
100 м
5661 руб. НР 95%*0,85 от ФОТ (7011 руб.)
3646 руб.СП 65%*0,8 от ФОТ (7011 руб.)
</v>
      </c>
      <c r="D21" s="62" t="s">
        <v>25</v>
      </c>
      <c r="E21" s="63" t="s">
        <v>26</v>
      </c>
      <c r="F21" s="63" t="s">
        <v>27</v>
      </c>
      <c r="G21" s="63">
        <v>779.49</v>
      </c>
      <c r="H21" s="64" t="s">
        <v>28</v>
      </c>
      <c r="I21" s="65">
        <v>13021</v>
      </c>
      <c r="J21" s="63">
        <v>6956</v>
      </c>
      <c r="K21" s="63" t="s">
        <v>29</v>
      </c>
      <c r="L21" s="63" t="str">
        <f>IF(2.4*779.49=0," ",TEXT(,ROUND((2.4*779.49*2.72),2)))</f>
        <v>5088.51</v>
      </c>
      <c r="M21" s="63" t="s">
        <v>30</v>
      </c>
      <c r="N21" s="63" t="s">
        <v>31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7" t="s">
        <v>32</v>
      </c>
      <c r="AB21" s="67" t="s">
        <v>33</v>
      </c>
      <c r="AC21" s="67">
        <v>5661</v>
      </c>
      <c r="AD21" s="67">
        <v>3646</v>
      </c>
      <c r="AE21" s="67"/>
      <c r="AF21" s="68" t="s">
        <v>34</v>
      </c>
      <c r="AG21" s="67" t="s">
        <v>35</v>
      </c>
      <c r="AH21" s="67"/>
      <c r="AI21" s="67">
        <f>6956+55</f>
        <v>7011</v>
      </c>
    </row>
    <row r="22" spans="1:35" ht="56.25">
      <c r="A22" s="59">
        <v>2</v>
      </c>
      <c r="B22" s="60" t="s">
        <v>36</v>
      </c>
      <c r="C22" s="61" t="str">
        <f ca="1" t="shared" si="0"/>
        <v>Проводник заземляющий открыто по строительным основаниям: из полосовой стали сечением 100 мм2
100 м
3142 руб. НР 95%*0,85 от ФОТ (3891 руб.)
2023 руб.СП 65%*0,8 от ФОТ (3891 руб.)
</v>
      </c>
      <c r="D22" s="62" t="s">
        <v>37</v>
      </c>
      <c r="E22" s="63" t="s">
        <v>38</v>
      </c>
      <c r="F22" s="63" t="s">
        <v>39</v>
      </c>
      <c r="G22" s="63">
        <v>1049.4</v>
      </c>
      <c r="H22" s="64" t="s">
        <v>28</v>
      </c>
      <c r="I22" s="65">
        <v>8606</v>
      </c>
      <c r="J22" s="63">
        <v>3836</v>
      </c>
      <c r="K22" s="63" t="s">
        <v>40</v>
      </c>
      <c r="L22" s="63" t="str">
        <f>IF(1.4*1049.4=0," ",TEXT(,ROUND((1.4*1049.4*2.72),2)))</f>
        <v>3996.12</v>
      </c>
      <c r="M22" s="63" t="s">
        <v>41</v>
      </c>
      <c r="N22" s="63" t="s">
        <v>42</v>
      </c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7" t="s">
        <v>32</v>
      </c>
      <c r="AB22" s="67" t="s">
        <v>33</v>
      </c>
      <c r="AC22" s="67">
        <v>3142</v>
      </c>
      <c r="AD22" s="67">
        <v>2023</v>
      </c>
      <c r="AE22" s="67"/>
      <c r="AF22" s="68" t="s">
        <v>43</v>
      </c>
      <c r="AG22" s="67" t="s">
        <v>35</v>
      </c>
      <c r="AH22" s="67"/>
      <c r="AI22" s="67">
        <f>3836+55</f>
        <v>3891</v>
      </c>
    </row>
    <row r="23" spans="1:35" ht="56.25">
      <c r="A23" s="59">
        <v>3</v>
      </c>
      <c r="B23" s="60" t="s">
        <v>44</v>
      </c>
      <c r="C23" s="61" t="str">
        <f ca="1" t="shared" si="0"/>
        <v>Заземлитель вертикальный из круглой стали диаметром: 16 мм
10 шт.
791 руб. НР 95%*0,85 от ФОТ (979 руб.)
509 руб.СП 65%*0,8 от ФОТ (979 руб.)
</v>
      </c>
      <c r="D23" s="62" t="s">
        <v>45</v>
      </c>
      <c r="E23" s="63" t="s">
        <v>46</v>
      </c>
      <c r="F23" s="63" t="s">
        <v>47</v>
      </c>
      <c r="G23" s="63">
        <v>449.09</v>
      </c>
      <c r="H23" s="64" t="s">
        <v>48</v>
      </c>
      <c r="I23" s="65">
        <v>2528</v>
      </c>
      <c r="J23" s="63">
        <v>956</v>
      </c>
      <c r="K23" s="63" t="s">
        <v>49</v>
      </c>
      <c r="L23" s="63" t="str">
        <f>IF(0.8*449.09=0," ",TEXT(,ROUND((0.8*449.09*3.42),2)))</f>
        <v>1228.71</v>
      </c>
      <c r="M23" s="63" t="s">
        <v>50</v>
      </c>
      <c r="N23" s="63" t="s">
        <v>51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7" t="s">
        <v>32</v>
      </c>
      <c r="AB23" s="67" t="s">
        <v>33</v>
      </c>
      <c r="AC23" s="67">
        <v>791</v>
      </c>
      <c r="AD23" s="67">
        <v>509</v>
      </c>
      <c r="AE23" s="67"/>
      <c r="AF23" s="68" t="s">
        <v>52</v>
      </c>
      <c r="AG23" s="67" t="s">
        <v>53</v>
      </c>
      <c r="AH23" s="67"/>
      <c r="AI23" s="67">
        <f>956+23</f>
        <v>979</v>
      </c>
    </row>
    <row r="24" spans="1:35" ht="33.75">
      <c r="A24" s="59">
        <v>4</v>
      </c>
      <c r="B24" s="60" t="s">
        <v>54</v>
      </c>
      <c r="C24" s="61" t="str">
        <f ca="1" t="shared" si="0"/>
        <v>ZANDZ Комплект заземления универсальный (30м) 20050/1,18/4,48
шт.
</v>
      </c>
      <c r="D24" s="62">
        <v>1</v>
      </c>
      <c r="E24" s="63">
        <v>3792.75</v>
      </c>
      <c r="F24" s="63"/>
      <c r="G24" s="63">
        <v>3792.75</v>
      </c>
      <c r="H24" s="64" t="s">
        <v>55</v>
      </c>
      <c r="I24" s="65">
        <v>16992</v>
      </c>
      <c r="J24" s="63"/>
      <c r="K24" s="63"/>
      <c r="L24" s="63" t="str">
        <f>IF(1*3792.75=0," ",TEXT(,ROUND((1*3792.75*4.48),2)))</f>
        <v>16991.52</v>
      </c>
      <c r="M24" s="63"/>
      <c r="N24" s="63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7"/>
      <c r="AB24" s="67"/>
      <c r="AC24" s="67"/>
      <c r="AD24" s="67"/>
      <c r="AE24" s="67"/>
      <c r="AF24" s="68" t="s">
        <v>56</v>
      </c>
      <c r="AG24" s="67" t="s">
        <v>57</v>
      </c>
      <c r="AH24" s="67"/>
      <c r="AI24" s="67">
        <f aca="true" t="shared" si="1" ref="AI24:AI30">0+0</f>
        <v>0</v>
      </c>
    </row>
    <row r="25" spans="1:35" ht="22.5">
      <c r="A25" s="59">
        <v>5</v>
      </c>
      <c r="B25" s="60" t="s">
        <v>54</v>
      </c>
      <c r="C25" s="61" t="str">
        <f ca="1" t="shared" si="0"/>
        <v>Угловой коньковый зажим ND2202 118,05/1,18/4,48
шт.
</v>
      </c>
      <c r="D25" s="62">
        <v>80</v>
      </c>
      <c r="E25" s="63">
        <v>22.33</v>
      </c>
      <c r="F25" s="63"/>
      <c r="G25" s="63">
        <v>22.33</v>
      </c>
      <c r="H25" s="64" t="s">
        <v>55</v>
      </c>
      <c r="I25" s="65">
        <v>8003</v>
      </c>
      <c r="J25" s="63"/>
      <c r="K25" s="63"/>
      <c r="L25" s="63" t="str">
        <f>IF(80*22.33=0," ",TEXT(,ROUND((80*22.33*4.48),2)))</f>
        <v>8003.07</v>
      </c>
      <c r="M25" s="63"/>
      <c r="N25" s="63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7"/>
      <c r="AB25" s="67"/>
      <c r="AC25" s="67"/>
      <c r="AD25" s="67"/>
      <c r="AE25" s="67"/>
      <c r="AF25" s="68" t="s">
        <v>58</v>
      </c>
      <c r="AG25" s="67" t="s">
        <v>57</v>
      </c>
      <c r="AH25" s="67"/>
      <c r="AI25" s="67">
        <f t="shared" si="1"/>
        <v>0</v>
      </c>
    </row>
    <row r="26" spans="1:35" ht="22.5">
      <c r="A26" s="59">
        <v>6</v>
      </c>
      <c r="B26" s="60" t="s">
        <v>54</v>
      </c>
      <c r="C26" s="61" t="str">
        <f ca="1" t="shared" si="0"/>
        <v>Антикоррозионная лента NA1001 1057,73/1,18/4,48
шт.
</v>
      </c>
      <c r="D26" s="62">
        <v>1</v>
      </c>
      <c r="E26" s="63">
        <v>200.09</v>
      </c>
      <c r="F26" s="63"/>
      <c r="G26" s="63">
        <v>200.09</v>
      </c>
      <c r="H26" s="64" t="s">
        <v>55</v>
      </c>
      <c r="I26" s="65">
        <v>896</v>
      </c>
      <c r="J26" s="63"/>
      <c r="K26" s="63"/>
      <c r="L26" s="63" t="str">
        <f>IF(1*200.09=0," ",TEXT(,ROUND((1*200.09*4.48),2)))</f>
        <v>896.4</v>
      </c>
      <c r="M26" s="63"/>
      <c r="N26" s="63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7"/>
      <c r="AB26" s="67"/>
      <c r="AC26" s="67"/>
      <c r="AD26" s="67"/>
      <c r="AE26" s="67"/>
      <c r="AF26" s="68" t="s">
        <v>59</v>
      </c>
      <c r="AG26" s="67" t="s">
        <v>57</v>
      </c>
      <c r="AH26" s="67"/>
      <c r="AI26" s="67">
        <f t="shared" si="1"/>
        <v>0</v>
      </c>
    </row>
    <row r="27" spans="1:35" ht="22.5">
      <c r="A27" s="59">
        <v>7</v>
      </c>
      <c r="B27" s="60" t="s">
        <v>54</v>
      </c>
      <c r="C27" s="61" t="str">
        <f ca="1" t="shared" si="0"/>
        <v>Универсальный зажим NG3103 114,31/1,18/4,48
шт.
</v>
      </c>
      <c r="D27" s="62">
        <v>20</v>
      </c>
      <c r="E27" s="63">
        <v>21.62</v>
      </c>
      <c r="F27" s="63"/>
      <c r="G27" s="63">
        <v>21.62</v>
      </c>
      <c r="H27" s="64" t="s">
        <v>55</v>
      </c>
      <c r="I27" s="65">
        <v>1937</v>
      </c>
      <c r="J27" s="63"/>
      <c r="K27" s="63"/>
      <c r="L27" s="63" t="str">
        <f>IF(20*21.62=0," ",TEXT(,ROUND((20*21.62*4.48),2)))</f>
        <v>1937.15</v>
      </c>
      <c r="M27" s="63"/>
      <c r="N27" s="63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7"/>
      <c r="AB27" s="67"/>
      <c r="AC27" s="67"/>
      <c r="AD27" s="67"/>
      <c r="AE27" s="67"/>
      <c r="AF27" s="68" t="s">
        <v>60</v>
      </c>
      <c r="AG27" s="67" t="s">
        <v>57</v>
      </c>
      <c r="AH27" s="67"/>
      <c r="AI27" s="67">
        <f t="shared" si="1"/>
        <v>0</v>
      </c>
    </row>
    <row r="28" spans="1:35" ht="22.5">
      <c r="A28" s="59">
        <v>8</v>
      </c>
      <c r="B28" s="60" t="s">
        <v>54</v>
      </c>
      <c r="C28" s="61" t="str">
        <f ca="1" t="shared" si="0"/>
        <v>Фасадный держатель ND2305  273,2/1,18/4,48
шт.
</v>
      </c>
      <c r="D28" s="62">
        <v>160</v>
      </c>
      <c r="E28" s="63">
        <v>51.68</v>
      </c>
      <c r="F28" s="63"/>
      <c r="G28" s="63">
        <v>51.68</v>
      </c>
      <c r="H28" s="64" t="s">
        <v>55</v>
      </c>
      <c r="I28" s="65">
        <v>37045</v>
      </c>
      <c r="J28" s="63"/>
      <c r="K28" s="63"/>
      <c r="L28" s="63" t="str">
        <f>IF(160*51.68=0," ",TEXT(,ROUND((160*51.68*4.48),2)))</f>
        <v>37044.22</v>
      </c>
      <c r="M28" s="63"/>
      <c r="N28" s="63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7"/>
      <c r="AB28" s="67"/>
      <c r="AC28" s="67"/>
      <c r="AD28" s="67"/>
      <c r="AE28" s="67"/>
      <c r="AF28" s="68" t="s">
        <v>61</v>
      </c>
      <c r="AG28" s="67" t="s">
        <v>57</v>
      </c>
      <c r="AH28" s="67"/>
      <c r="AI28" s="67">
        <f t="shared" si="1"/>
        <v>0</v>
      </c>
    </row>
    <row r="29" spans="1:35" ht="22.5">
      <c r="A29" s="59">
        <v>9</v>
      </c>
      <c r="B29" s="60" t="s">
        <v>54</v>
      </c>
      <c r="C29" s="61" t="str">
        <f ca="1" t="shared" si="0"/>
        <v>Узел крепления проводника УКП-5  410/1,18/4,48
шт.
</v>
      </c>
      <c r="D29" s="62">
        <v>8</v>
      </c>
      <c r="E29" s="63">
        <v>77.56</v>
      </c>
      <c r="F29" s="63"/>
      <c r="G29" s="63">
        <v>77.56</v>
      </c>
      <c r="H29" s="64" t="s">
        <v>55</v>
      </c>
      <c r="I29" s="65">
        <v>2780</v>
      </c>
      <c r="J29" s="63"/>
      <c r="K29" s="63"/>
      <c r="L29" s="63" t="str">
        <f>IF(8*77.56=0," ",TEXT(,ROUND((8*77.56*4.48),2)))</f>
        <v>2779.75</v>
      </c>
      <c r="M29" s="63"/>
      <c r="N29" s="63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7"/>
      <c r="AB29" s="67"/>
      <c r="AC29" s="67"/>
      <c r="AD29" s="67"/>
      <c r="AE29" s="67"/>
      <c r="AF29" s="68" t="s">
        <v>62</v>
      </c>
      <c r="AG29" s="67" t="s">
        <v>57</v>
      </c>
      <c r="AH29" s="67"/>
      <c r="AI29" s="67">
        <f t="shared" si="1"/>
        <v>0</v>
      </c>
    </row>
    <row r="30" spans="1:35" ht="33.75">
      <c r="A30" s="59">
        <v>10</v>
      </c>
      <c r="B30" s="60" t="s">
        <v>54</v>
      </c>
      <c r="C30" s="61" t="str">
        <f ca="1" t="shared" si="0"/>
        <v>Соединитель круглого проводника NG3202     350,7/1,18/4,48
шт.
</v>
      </c>
      <c r="D30" s="62">
        <v>50</v>
      </c>
      <c r="E30" s="63">
        <v>66.34</v>
      </c>
      <c r="F30" s="63"/>
      <c r="G30" s="63">
        <v>66.34</v>
      </c>
      <c r="H30" s="64" t="s">
        <v>55</v>
      </c>
      <c r="I30" s="65">
        <v>14860</v>
      </c>
      <c r="J30" s="63"/>
      <c r="K30" s="63"/>
      <c r="L30" s="63" t="str">
        <f>IF(50*66.34=0," ",TEXT(,ROUND((50*66.34*4.48),2)))</f>
        <v>14860.16</v>
      </c>
      <c r="M30" s="63"/>
      <c r="N30" s="63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7"/>
      <c r="AB30" s="67"/>
      <c r="AC30" s="67"/>
      <c r="AD30" s="67"/>
      <c r="AE30" s="67"/>
      <c r="AF30" s="68" t="s">
        <v>63</v>
      </c>
      <c r="AG30" s="67" t="s">
        <v>57</v>
      </c>
      <c r="AH30" s="67"/>
      <c r="AI30" s="67">
        <f t="shared" si="1"/>
        <v>0</v>
      </c>
    </row>
    <row r="31" spans="1:32" ht="22.5">
      <c r="A31" s="78" t="s">
        <v>64</v>
      </c>
      <c r="B31" s="75"/>
      <c r="C31" s="75"/>
      <c r="D31" s="75"/>
      <c r="E31" s="75"/>
      <c r="F31" s="75"/>
      <c r="G31" s="75"/>
      <c r="H31" s="75"/>
      <c r="I31" s="65">
        <v>106668</v>
      </c>
      <c r="J31" s="63">
        <v>11748</v>
      </c>
      <c r="K31" s="63" t="s">
        <v>65</v>
      </c>
      <c r="L31" s="63">
        <v>92825</v>
      </c>
      <c r="M31" s="63"/>
      <c r="N31" s="63" t="s">
        <v>66</v>
      </c>
      <c r="O31" s="9"/>
      <c r="P31" s="10"/>
      <c r="Q31" s="9"/>
      <c r="R31" s="9"/>
      <c r="S31" s="9"/>
      <c r="T31" s="9"/>
      <c r="U31" s="9"/>
      <c r="V31" s="9"/>
      <c r="W31" s="9"/>
      <c r="X31" s="9"/>
      <c r="Y31" s="9"/>
      <c r="Z31" s="9"/>
      <c r="AF31" s="11"/>
    </row>
    <row r="32" spans="1:32" ht="18">
      <c r="A32" s="78" t="s">
        <v>67</v>
      </c>
      <c r="B32" s="75"/>
      <c r="C32" s="75"/>
      <c r="D32" s="75"/>
      <c r="E32" s="75"/>
      <c r="F32" s="75"/>
      <c r="G32" s="75"/>
      <c r="H32" s="75"/>
      <c r="I32" s="65">
        <v>9594</v>
      </c>
      <c r="J32" s="63"/>
      <c r="K32" s="63"/>
      <c r="L32" s="63"/>
      <c r="M32" s="63"/>
      <c r="N32" s="63"/>
      <c r="O32" s="9"/>
      <c r="P32" s="10"/>
      <c r="Q32" s="9"/>
      <c r="R32" s="9"/>
      <c r="S32" s="9"/>
      <c r="T32" s="9"/>
      <c r="U32" s="9"/>
      <c r="V32" s="9"/>
      <c r="W32" s="9"/>
      <c r="X32" s="9"/>
      <c r="Y32" s="9"/>
      <c r="Z32" s="9"/>
      <c r="AF32" s="11"/>
    </row>
    <row r="33" spans="1:26" ht="12.75">
      <c r="A33" s="78" t="s">
        <v>68</v>
      </c>
      <c r="B33" s="75"/>
      <c r="C33" s="75"/>
      <c r="D33" s="75"/>
      <c r="E33" s="75"/>
      <c r="F33" s="75"/>
      <c r="G33" s="75"/>
      <c r="H33" s="75"/>
      <c r="I33" s="65"/>
      <c r="J33" s="63"/>
      <c r="K33" s="63"/>
      <c r="L33" s="63"/>
      <c r="M33" s="63"/>
      <c r="N33" s="63"/>
      <c r="O33" s="9"/>
      <c r="P33" s="10"/>
      <c r="Q33" s="9"/>
      <c r="R33" s="9"/>
      <c r="S33" s="9"/>
      <c r="T33" s="7"/>
      <c r="U33" s="7"/>
      <c r="V33" s="7"/>
      <c r="W33" s="7"/>
      <c r="X33" s="7"/>
      <c r="Y33" s="7"/>
      <c r="Z33" s="7"/>
    </row>
    <row r="34" spans="1:19" ht="12.75">
      <c r="A34" s="78" t="s">
        <v>69</v>
      </c>
      <c r="B34" s="75"/>
      <c r="C34" s="75"/>
      <c r="D34" s="75"/>
      <c r="E34" s="75"/>
      <c r="F34" s="75"/>
      <c r="G34" s="75"/>
      <c r="H34" s="75"/>
      <c r="I34" s="65">
        <v>9594</v>
      </c>
      <c r="J34" s="63"/>
      <c r="K34" s="63"/>
      <c r="L34" s="63"/>
      <c r="M34" s="63"/>
      <c r="N34" s="63"/>
      <c r="O34" s="9"/>
      <c r="P34" s="10"/>
      <c r="Q34" s="9"/>
      <c r="R34" s="9"/>
      <c r="S34" s="9"/>
    </row>
    <row r="35" spans="1:19" ht="12.75">
      <c r="A35" s="78" t="s">
        <v>70</v>
      </c>
      <c r="B35" s="75"/>
      <c r="C35" s="75"/>
      <c r="D35" s="75"/>
      <c r="E35" s="75"/>
      <c r="F35" s="75"/>
      <c r="G35" s="75"/>
      <c r="H35" s="75"/>
      <c r="I35" s="65">
        <v>6178</v>
      </c>
      <c r="J35" s="63"/>
      <c r="K35" s="63"/>
      <c r="L35" s="63"/>
      <c r="M35" s="63"/>
      <c r="N35" s="63"/>
      <c r="O35" s="9"/>
      <c r="P35" s="10"/>
      <c r="Q35" s="9"/>
      <c r="R35" s="9"/>
      <c r="S35" s="9"/>
    </row>
    <row r="36" spans="1:19" ht="12.75">
      <c r="A36" s="78" t="s">
        <v>68</v>
      </c>
      <c r="B36" s="75"/>
      <c r="C36" s="75"/>
      <c r="D36" s="75"/>
      <c r="E36" s="75"/>
      <c r="F36" s="75"/>
      <c r="G36" s="75"/>
      <c r="H36" s="75"/>
      <c r="I36" s="65"/>
      <c r="J36" s="63"/>
      <c r="K36" s="63"/>
      <c r="L36" s="63"/>
      <c r="M36" s="63"/>
      <c r="N36" s="63"/>
      <c r="O36" s="9"/>
      <c r="P36" s="10"/>
      <c r="Q36" s="9"/>
      <c r="R36" s="9"/>
      <c r="S36" s="9"/>
    </row>
    <row r="37" spans="1:19" ht="12.75">
      <c r="A37" s="78" t="s">
        <v>71</v>
      </c>
      <c r="B37" s="75"/>
      <c r="C37" s="75"/>
      <c r="D37" s="75"/>
      <c r="E37" s="75"/>
      <c r="F37" s="75"/>
      <c r="G37" s="75"/>
      <c r="H37" s="75"/>
      <c r="I37" s="65">
        <v>6178</v>
      </c>
      <c r="J37" s="63"/>
      <c r="K37" s="63"/>
      <c r="L37" s="63"/>
      <c r="M37" s="63"/>
      <c r="N37" s="63"/>
      <c r="O37" s="9"/>
      <c r="P37" s="10"/>
      <c r="Q37" s="9"/>
      <c r="R37" s="9"/>
      <c r="S37" s="9"/>
    </row>
    <row r="38" spans="1:19" ht="12.75">
      <c r="A38" s="79" t="s">
        <v>72</v>
      </c>
      <c r="B38" s="77"/>
      <c r="C38" s="77"/>
      <c r="D38" s="77"/>
      <c r="E38" s="77"/>
      <c r="F38" s="77"/>
      <c r="G38" s="77"/>
      <c r="H38" s="77"/>
      <c r="I38" s="65"/>
      <c r="J38" s="63"/>
      <c r="K38" s="63"/>
      <c r="L38" s="63"/>
      <c r="M38" s="63"/>
      <c r="N38" s="63"/>
      <c r="O38" s="9"/>
      <c r="P38" s="10"/>
      <c r="Q38" s="9"/>
      <c r="R38" s="9"/>
      <c r="S38" s="9"/>
    </row>
    <row r="39" spans="1:19" ht="22.5">
      <c r="A39" s="78" t="s">
        <v>73</v>
      </c>
      <c r="B39" s="75"/>
      <c r="C39" s="75"/>
      <c r="D39" s="75"/>
      <c r="E39" s="75"/>
      <c r="F39" s="75"/>
      <c r="G39" s="75"/>
      <c r="H39" s="75"/>
      <c r="I39" s="65">
        <v>39927</v>
      </c>
      <c r="J39" s="63"/>
      <c r="K39" s="63"/>
      <c r="L39" s="63"/>
      <c r="M39" s="63"/>
      <c r="N39" s="63" t="s">
        <v>66</v>
      </c>
      <c r="O39" s="9"/>
      <c r="P39" s="10"/>
      <c r="Q39" s="9"/>
      <c r="R39" s="9"/>
      <c r="S39" s="9"/>
    </row>
    <row r="40" spans="1:19" ht="12.75">
      <c r="A40" s="78" t="s">
        <v>74</v>
      </c>
      <c r="B40" s="75"/>
      <c r="C40" s="75"/>
      <c r="D40" s="75"/>
      <c r="E40" s="75"/>
      <c r="F40" s="75"/>
      <c r="G40" s="75"/>
      <c r="H40" s="75"/>
      <c r="I40" s="65">
        <v>82513</v>
      </c>
      <c r="J40" s="63"/>
      <c r="K40" s="63"/>
      <c r="L40" s="63"/>
      <c r="M40" s="63"/>
      <c r="N40" s="63"/>
      <c r="O40" s="9"/>
      <c r="P40" s="10"/>
      <c r="Q40" s="9"/>
      <c r="R40" s="9"/>
      <c r="S40" s="9"/>
    </row>
    <row r="41" spans="1:19" ht="22.5">
      <c r="A41" s="78" t="s">
        <v>75</v>
      </c>
      <c r="B41" s="75"/>
      <c r="C41" s="75"/>
      <c r="D41" s="75"/>
      <c r="E41" s="75"/>
      <c r="F41" s="75"/>
      <c r="G41" s="75"/>
      <c r="H41" s="75"/>
      <c r="I41" s="65">
        <v>122440</v>
      </c>
      <c r="J41" s="63"/>
      <c r="K41" s="63"/>
      <c r="L41" s="63"/>
      <c r="M41" s="63"/>
      <c r="N41" s="63" t="s">
        <v>66</v>
      </c>
      <c r="O41" s="9"/>
      <c r="P41" s="10"/>
      <c r="Q41" s="9"/>
      <c r="R41" s="9"/>
      <c r="S41" s="9"/>
    </row>
    <row r="42" spans="1:19" ht="12.75">
      <c r="A42" s="78" t="s">
        <v>76</v>
      </c>
      <c r="B42" s="75"/>
      <c r="C42" s="75"/>
      <c r="D42" s="75"/>
      <c r="E42" s="75"/>
      <c r="F42" s="75"/>
      <c r="G42" s="75"/>
      <c r="H42" s="75"/>
      <c r="I42" s="65"/>
      <c r="J42" s="63"/>
      <c r="K42" s="63"/>
      <c r="L42" s="63"/>
      <c r="M42" s="63"/>
      <c r="N42" s="63"/>
      <c r="O42" s="9"/>
      <c r="P42" s="10"/>
      <c r="Q42" s="9"/>
      <c r="R42" s="9"/>
      <c r="S42" s="9"/>
    </row>
    <row r="43" spans="1:19" ht="12.75">
      <c r="A43" s="78" t="s">
        <v>77</v>
      </c>
      <c r="B43" s="75"/>
      <c r="C43" s="75"/>
      <c r="D43" s="75"/>
      <c r="E43" s="75"/>
      <c r="F43" s="75"/>
      <c r="G43" s="75"/>
      <c r="H43" s="75"/>
      <c r="I43" s="65">
        <v>92825</v>
      </c>
      <c r="J43" s="63"/>
      <c r="K43" s="63"/>
      <c r="L43" s="63"/>
      <c r="M43" s="63"/>
      <c r="N43" s="63"/>
      <c r="O43" s="9"/>
      <c r="P43" s="10"/>
      <c r="Q43" s="9"/>
      <c r="R43" s="9"/>
      <c r="S43" s="9"/>
    </row>
    <row r="44" spans="1:19" ht="12.75">
      <c r="A44" s="78" t="s">
        <v>78</v>
      </c>
      <c r="B44" s="75"/>
      <c r="C44" s="75"/>
      <c r="D44" s="75"/>
      <c r="E44" s="75"/>
      <c r="F44" s="75"/>
      <c r="G44" s="75"/>
      <c r="H44" s="75"/>
      <c r="I44" s="65">
        <v>2095</v>
      </c>
      <c r="J44" s="63"/>
      <c r="K44" s="63"/>
      <c r="L44" s="63"/>
      <c r="M44" s="63"/>
      <c r="N44" s="63"/>
      <c r="O44" s="9"/>
      <c r="P44" s="10"/>
      <c r="Q44" s="9"/>
      <c r="R44" s="9"/>
      <c r="S44" s="9"/>
    </row>
    <row r="45" spans="1:19" ht="12.75">
      <c r="A45" s="78" t="s">
        <v>79</v>
      </c>
      <c r="B45" s="75"/>
      <c r="C45" s="75"/>
      <c r="D45" s="75"/>
      <c r="E45" s="75"/>
      <c r="F45" s="75"/>
      <c r="G45" s="75"/>
      <c r="H45" s="75"/>
      <c r="I45" s="65">
        <v>11881</v>
      </c>
      <c r="J45" s="63"/>
      <c r="K45" s="63"/>
      <c r="L45" s="63"/>
      <c r="M45" s="63"/>
      <c r="N45" s="63"/>
      <c r="O45" s="9"/>
      <c r="P45" s="10"/>
      <c r="Q45" s="9"/>
      <c r="R45" s="9"/>
      <c r="S45" s="9"/>
    </row>
    <row r="46" spans="1:19" ht="12.75">
      <c r="A46" s="78" t="s">
        <v>80</v>
      </c>
      <c r="B46" s="75"/>
      <c r="C46" s="75"/>
      <c r="D46" s="75"/>
      <c r="E46" s="75"/>
      <c r="F46" s="75"/>
      <c r="G46" s="75"/>
      <c r="H46" s="75"/>
      <c r="I46" s="65">
        <v>9594</v>
      </c>
      <c r="J46" s="63"/>
      <c r="K46" s="63"/>
      <c r="L46" s="63"/>
      <c r="M46" s="63"/>
      <c r="N46" s="63"/>
      <c r="O46" s="9"/>
      <c r="P46" s="10"/>
      <c r="Q46" s="9"/>
      <c r="R46" s="9"/>
      <c r="S46" s="9"/>
    </row>
    <row r="47" spans="1:19" ht="12.75">
      <c r="A47" s="78" t="s">
        <v>81</v>
      </c>
      <c r="B47" s="75"/>
      <c r="C47" s="75"/>
      <c r="D47" s="75"/>
      <c r="E47" s="75"/>
      <c r="F47" s="75"/>
      <c r="G47" s="75"/>
      <c r="H47" s="75"/>
      <c r="I47" s="65">
        <v>6178</v>
      </c>
      <c r="J47" s="63"/>
      <c r="K47" s="63"/>
      <c r="L47" s="63"/>
      <c r="M47" s="63"/>
      <c r="N47" s="63"/>
      <c r="O47" s="9"/>
      <c r="P47" s="10"/>
      <c r="Q47" s="9"/>
      <c r="R47" s="9"/>
      <c r="S47" s="9"/>
    </row>
    <row r="48" spans="1:19" ht="22.5">
      <c r="A48" s="80" t="s">
        <v>82</v>
      </c>
      <c r="B48" s="81"/>
      <c r="C48" s="81"/>
      <c r="D48" s="81"/>
      <c r="E48" s="81"/>
      <c r="F48" s="81"/>
      <c r="G48" s="81"/>
      <c r="H48" s="81"/>
      <c r="I48" s="69">
        <v>122440</v>
      </c>
      <c r="J48" s="70"/>
      <c r="K48" s="70"/>
      <c r="L48" s="70"/>
      <c r="M48" s="70"/>
      <c r="N48" s="70" t="s">
        <v>66</v>
      </c>
      <c r="O48" s="9"/>
      <c r="P48" s="10"/>
      <c r="Q48" s="9"/>
      <c r="R48" s="9"/>
      <c r="S48" s="9"/>
    </row>
    <row r="49" spans="1:35" ht="17.25" customHeight="1">
      <c r="A49" s="79" t="s">
        <v>83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</row>
    <row r="50" spans="1:35" ht="45">
      <c r="A50" s="59">
        <v>11</v>
      </c>
      <c r="B50" s="60" t="s">
        <v>84</v>
      </c>
      <c r="C50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Разборка покрытий и оснований: асфальтобетонных
100 м3 конструкций
392 руб. НР 142%*(0,9*0,85) от ФОТ (361 руб.)
233 руб.СП 95%*(0,8*0,85) от ФОТ (361 руб.)
</v>
      </c>
      <c r="D50" s="62" t="s">
        <v>85</v>
      </c>
      <c r="E50" s="63" t="s">
        <v>86</v>
      </c>
      <c r="F50" s="63" t="s">
        <v>87</v>
      </c>
      <c r="G50" s="63"/>
      <c r="H50" s="64" t="s">
        <v>88</v>
      </c>
      <c r="I50" s="65">
        <v>666</v>
      </c>
      <c r="J50" s="63">
        <v>275</v>
      </c>
      <c r="K50" s="63" t="s">
        <v>89</v>
      </c>
      <c r="L50" s="63" t="str">
        <f>IF(0.012*0=0," ",TEXT(,ROUND((0.012*0*1),2)))</f>
        <v> </v>
      </c>
      <c r="M50" s="63" t="s">
        <v>90</v>
      </c>
      <c r="N50" s="63" t="s">
        <v>91</v>
      </c>
      <c r="O50" s="66"/>
      <c r="P50" s="66"/>
      <c r="Q50" s="66"/>
      <c r="R50" s="66"/>
      <c r="S50" s="66"/>
      <c r="T50" s="67"/>
      <c r="U50" s="67"/>
      <c r="V50" s="67"/>
      <c r="W50" s="67"/>
      <c r="X50" s="67"/>
      <c r="Y50" s="67"/>
      <c r="Z50" s="67"/>
      <c r="AA50" s="67" t="s">
        <v>92</v>
      </c>
      <c r="AB50" s="67" t="s">
        <v>93</v>
      </c>
      <c r="AC50" s="67">
        <v>392</v>
      </c>
      <c r="AD50" s="67">
        <v>233</v>
      </c>
      <c r="AE50" s="67"/>
      <c r="AF50" s="67" t="s">
        <v>94</v>
      </c>
      <c r="AG50" s="67" t="s">
        <v>95</v>
      </c>
      <c r="AH50" s="67"/>
      <c r="AI50" s="67">
        <f>275+86</f>
        <v>361</v>
      </c>
    </row>
    <row r="51" spans="1:35" ht="140.25">
      <c r="A51" s="59">
        <v>12</v>
      </c>
      <c r="B51" s="60" t="s">
        <v>96</v>
      </c>
      <c r="C51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Погрузочные работы при автомобильных перевозках: мусора строительного с погрузкой вручную
1 т груза
КОЭФ. К ПОЗИЦИИ:
п.1.1.9 ОП Прил.1. Поясной коэффициент: Удмуртская Республика, Республика Марий Эл, Республика Дагестан (за исключением указанных ниже горных районов), Хабаровский край, Томская и Амурская области (кроме районов, приравненных к районам Крайнего Севера) ПЗ=1,25 (ОЗП=1,25; ЭМ=1,25; ЗПМ=1,25; МАТ=1,25)
</v>
      </c>
      <c r="D51" s="62">
        <v>2.88</v>
      </c>
      <c r="E51" s="63" t="s">
        <v>97</v>
      </c>
      <c r="F51" s="63"/>
      <c r="G51" s="63"/>
      <c r="H51" s="64" t="s">
        <v>98</v>
      </c>
      <c r="I51" s="65">
        <v>1488</v>
      </c>
      <c r="J51" s="63">
        <v>1488</v>
      </c>
      <c r="K51" s="63"/>
      <c r="L51" s="63" t="str">
        <f>IF(2.88*0=0," ",TEXT(,ROUND((2.88*0*1),2)))</f>
        <v> </v>
      </c>
      <c r="M51" s="63"/>
      <c r="N51" s="63"/>
      <c r="O51" s="66"/>
      <c r="P51" s="66"/>
      <c r="Q51" s="66"/>
      <c r="R51" s="66"/>
      <c r="S51" s="66"/>
      <c r="T51" s="67"/>
      <c r="U51" s="67"/>
      <c r="V51" s="67"/>
      <c r="W51" s="67"/>
      <c r="X51" s="67"/>
      <c r="Y51" s="67"/>
      <c r="Z51" s="67"/>
      <c r="AA51" s="67" t="s">
        <v>99</v>
      </c>
      <c r="AB51" s="67" t="s">
        <v>100</v>
      </c>
      <c r="AC51" s="67"/>
      <c r="AD51" s="67"/>
      <c r="AE51" s="71" t="s">
        <v>101</v>
      </c>
      <c r="AF51" s="67" t="s">
        <v>102</v>
      </c>
      <c r="AG51" s="67" t="s">
        <v>103</v>
      </c>
      <c r="AH51" s="67"/>
      <c r="AI51" s="67">
        <f>1488+0</f>
        <v>1488</v>
      </c>
    </row>
    <row r="52" spans="1:35" ht="165.75">
      <c r="A52" s="59">
        <v>13</v>
      </c>
      <c r="B52" s="60" t="s">
        <v>104</v>
      </c>
      <c r="C52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Перевозка грузов автомобилями-самосвалами грузоподъемностью 10 т, работающих вне карьера, на расстояние: до 10 км I класс груза
1 т груза
КОЭФ. К ПОЗИЦИИ:
15 Поясные коэффициенты к сметным ценам на перевозку грузов автомобильным транспортом: Республика Дагестан (за исключением указанных ниже горных районов), Республика Марий Эл, Удмуртская Республика, Хабаровский  край, Амурская и  Томская  области (за исключением местностей, приравненных к районам Крайнего Севера) ПЗ=1,25 (ОЗП=1,25; ЭМ=1,25; ЗПМ=1,25; МАТ=1,25)
</v>
      </c>
      <c r="D52" s="62">
        <v>2.88</v>
      </c>
      <c r="E52" s="63">
        <v>14.28</v>
      </c>
      <c r="F52" s="63">
        <v>14.28</v>
      </c>
      <c r="G52" s="63"/>
      <c r="H52" s="64" t="s">
        <v>105</v>
      </c>
      <c r="I52" s="65">
        <v>334</v>
      </c>
      <c r="J52" s="63"/>
      <c r="K52" s="63">
        <v>334</v>
      </c>
      <c r="L52" s="63" t="str">
        <f>IF(2.88*0=0," ",TEXT(,ROUND((2.88*0*1),2)))</f>
        <v> </v>
      </c>
      <c r="M52" s="63"/>
      <c r="N52" s="63"/>
      <c r="O52" s="66"/>
      <c r="P52" s="66"/>
      <c r="Q52" s="66"/>
      <c r="R52" s="66"/>
      <c r="S52" s="66"/>
      <c r="T52" s="67"/>
      <c r="U52" s="67"/>
      <c r="V52" s="67"/>
      <c r="W52" s="67"/>
      <c r="X52" s="67"/>
      <c r="Y52" s="67"/>
      <c r="Z52" s="67"/>
      <c r="AA52" s="67" t="s">
        <v>99</v>
      </c>
      <c r="AB52" s="67" t="s">
        <v>100</v>
      </c>
      <c r="AC52" s="67"/>
      <c r="AD52" s="67"/>
      <c r="AE52" s="71" t="s">
        <v>106</v>
      </c>
      <c r="AF52" s="67" t="s">
        <v>107</v>
      </c>
      <c r="AG52" s="67" t="s">
        <v>103</v>
      </c>
      <c r="AH52" s="67"/>
      <c r="AI52" s="67">
        <f>0+0</f>
        <v>0</v>
      </c>
    </row>
    <row r="53" spans="1:35" ht="67.5">
      <c r="A53" s="59">
        <v>14</v>
      </c>
      <c r="B53" s="60" t="s">
        <v>108</v>
      </c>
      <c r="C53" s="61" t="str">
        <f ca="1">INDIRECT("AF"&amp;ROW())&amp;CHAR(10)&amp;INDIRECT("AG"&amp;ROW())&amp;IF(INDIRECT("AE"&amp;ROW())="","",CHAR(10)&amp;INDIRECT("AE"&amp;ROW()))&amp;IF(INDIRECT("AC"&amp;ROW())="","",CHAR(10)&amp;INDIRECT("AC"&amp;ROW())&amp;" руб. "&amp;INDIRECT("AA"&amp;ROW())&amp;" ("&amp;INDIRECT("AI"&amp;ROW())&amp;" руб.)")&amp;IF(INDIRECT("AD"&amp;ROW())="","",CHAR(10)&amp;INDIRECT("AD"&amp;ROW())&amp;" руб."&amp;INDIRECT("AB"&amp;ROW())&amp;" ("&amp;INDIRECT("AI"&amp;ROW())&amp;" руб.)")&amp;CHAR(10)&amp;CHAR(10)</f>
        <v>Устройство покрытия толщиной 4 см из горячих асфальтобетонных смесей плотных мелкозернистых типа АБВ, плотность каменных материалов: 2,5-2,9 т/м3
1000 м2 покрытия
316 руб. НР 142%*(0,9*0,85) от ФОТ (291 руб.)
188 руб.СП 95%*(0,8*0,85) от ФОТ (291 руб.)
</v>
      </c>
      <c r="D53" s="62" t="s">
        <v>109</v>
      </c>
      <c r="E53" s="63" t="s">
        <v>110</v>
      </c>
      <c r="F53" s="63" t="s">
        <v>111</v>
      </c>
      <c r="G53" s="63">
        <v>43911.63</v>
      </c>
      <c r="H53" s="64" t="s">
        <v>112</v>
      </c>
      <c r="I53" s="65">
        <v>8704</v>
      </c>
      <c r="J53" s="63">
        <v>170</v>
      </c>
      <c r="K53" s="63" t="s">
        <v>113</v>
      </c>
      <c r="L53" s="63" t="str">
        <f>IF(0.03*43911.63=0," ",TEXT(,ROUND((0.03*43911.63*5.96),2)))</f>
        <v>7851.4</v>
      </c>
      <c r="M53" s="63" t="s">
        <v>114</v>
      </c>
      <c r="N53" s="63" t="s">
        <v>115</v>
      </c>
      <c r="O53" s="66"/>
      <c r="P53" s="66"/>
      <c r="Q53" s="66"/>
      <c r="R53" s="66"/>
      <c r="S53" s="66"/>
      <c r="T53" s="67"/>
      <c r="U53" s="67"/>
      <c r="V53" s="67"/>
      <c r="W53" s="67"/>
      <c r="X53" s="67"/>
      <c r="Y53" s="67"/>
      <c r="Z53" s="67"/>
      <c r="AA53" s="67" t="s">
        <v>92</v>
      </c>
      <c r="AB53" s="67" t="s">
        <v>93</v>
      </c>
      <c r="AC53" s="67">
        <v>316</v>
      </c>
      <c r="AD53" s="67">
        <v>188</v>
      </c>
      <c r="AE53" s="67"/>
      <c r="AF53" s="67" t="s">
        <v>116</v>
      </c>
      <c r="AG53" s="67" t="s">
        <v>117</v>
      </c>
      <c r="AH53" s="67"/>
      <c r="AI53" s="67">
        <f>170+121</f>
        <v>291</v>
      </c>
    </row>
    <row r="54" spans="1:19" ht="22.5">
      <c r="A54" s="78" t="s">
        <v>64</v>
      </c>
      <c r="B54" s="75"/>
      <c r="C54" s="75"/>
      <c r="D54" s="75"/>
      <c r="E54" s="75"/>
      <c r="F54" s="75"/>
      <c r="G54" s="75"/>
      <c r="H54" s="75"/>
      <c r="I54" s="65">
        <v>11192</v>
      </c>
      <c r="J54" s="63">
        <v>1933</v>
      </c>
      <c r="K54" s="63" t="s">
        <v>118</v>
      </c>
      <c r="L54" s="63">
        <v>7851</v>
      </c>
      <c r="M54" s="63"/>
      <c r="N54" s="63" t="s">
        <v>119</v>
      </c>
      <c r="O54" s="9"/>
      <c r="P54" s="10"/>
      <c r="Q54" s="9"/>
      <c r="R54" s="9"/>
      <c r="S54" s="9"/>
    </row>
    <row r="55" spans="1:19" ht="12.75">
      <c r="A55" s="78" t="s">
        <v>67</v>
      </c>
      <c r="B55" s="75"/>
      <c r="C55" s="75"/>
      <c r="D55" s="75"/>
      <c r="E55" s="75"/>
      <c r="F55" s="75"/>
      <c r="G55" s="75"/>
      <c r="H55" s="75"/>
      <c r="I55" s="65">
        <v>708</v>
      </c>
      <c r="J55" s="63"/>
      <c r="K55" s="63"/>
      <c r="L55" s="63"/>
      <c r="M55" s="63"/>
      <c r="N55" s="63"/>
      <c r="O55" s="9"/>
      <c r="P55" s="10"/>
      <c r="Q55" s="9"/>
      <c r="R55" s="9"/>
      <c r="S55" s="9"/>
    </row>
    <row r="56" spans="1:19" ht="12.75">
      <c r="A56" s="78" t="s">
        <v>68</v>
      </c>
      <c r="B56" s="75"/>
      <c r="C56" s="75"/>
      <c r="D56" s="75"/>
      <c r="E56" s="75"/>
      <c r="F56" s="75"/>
      <c r="G56" s="75"/>
      <c r="H56" s="75"/>
      <c r="I56" s="65"/>
      <c r="J56" s="63"/>
      <c r="K56" s="63"/>
      <c r="L56" s="63"/>
      <c r="M56" s="63"/>
      <c r="N56" s="63"/>
      <c r="O56" s="9"/>
      <c r="P56" s="10"/>
      <c r="Q56" s="9"/>
      <c r="R56" s="9"/>
      <c r="S56" s="9"/>
    </row>
    <row r="57" spans="1:19" ht="12.75">
      <c r="A57" s="78" t="s">
        <v>120</v>
      </c>
      <c r="B57" s="75"/>
      <c r="C57" s="75"/>
      <c r="D57" s="75"/>
      <c r="E57" s="75"/>
      <c r="F57" s="75"/>
      <c r="G57" s="75"/>
      <c r="H57" s="75"/>
      <c r="I57" s="65">
        <v>708</v>
      </c>
      <c r="J57" s="63"/>
      <c r="K57" s="63"/>
      <c r="L57" s="63"/>
      <c r="M57" s="63"/>
      <c r="N57" s="63"/>
      <c r="O57" s="9"/>
      <c r="P57" s="10"/>
      <c r="Q57" s="9"/>
      <c r="R57" s="9"/>
      <c r="S57" s="9"/>
    </row>
    <row r="58" spans="1:19" ht="12.75">
      <c r="A58" s="78" t="s">
        <v>70</v>
      </c>
      <c r="B58" s="75"/>
      <c r="C58" s="75"/>
      <c r="D58" s="75"/>
      <c r="E58" s="75"/>
      <c r="F58" s="75"/>
      <c r="G58" s="75"/>
      <c r="H58" s="75"/>
      <c r="I58" s="65">
        <v>421</v>
      </c>
      <c r="J58" s="63"/>
      <c r="K58" s="63"/>
      <c r="L58" s="63"/>
      <c r="M58" s="63"/>
      <c r="N58" s="63"/>
      <c r="O58" s="9"/>
      <c r="P58" s="10"/>
      <c r="Q58" s="9"/>
      <c r="R58" s="9"/>
      <c r="S58" s="9"/>
    </row>
    <row r="59" spans="1:19" ht="12.75">
      <c r="A59" s="78" t="s">
        <v>68</v>
      </c>
      <c r="B59" s="75"/>
      <c r="C59" s="75"/>
      <c r="D59" s="75"/>
      <c r="E59" s="75"/>
      <c r="F59" s="75"/>
      <c r="G59" s="75"/>
      <c r="H59" s="75"/>
      <c r="I59" s="65"/>
      <c r="J59" s="63"/>
      <c r="K59" s="63"/>
      <c r="L59" s="63"/>
      <c r="M59" s="63"/>
      <c r="N59" s="63"/>
      <c r="O59" s="9"/>
      <c r="P59" s="10"/>
      <c r="Q59" s="9"/>
      <c r="R59" s="9"/>
      <c r="S59" s="9"/>
    </row>
    <row r="60" spans="1:19" ht="12.75">
      <c r="A60" s="78" t="s">
        <v>121</v>
      </c>
      <c r="B60" s="75"/>
      <c r="C60" s="75"/>
      <c r="D60" s="75"/>
      <c r="E60" s="75"/>
      <c r="F60" s="75"/>
      <c r="G60" s="75"/>
      <c r="H60" s="75"/>
      <c r="I60" s="65">
        <v>421</v>
      </c>
      <c r="J60" s="63"/>
      <c r="K60" s="63"/>
      <c r="L60" s="63"/>
      <c r="M60" s="63"/>
      <c r="N60" s="63"/>
      <c r="O60" s="9"/>
      <c r="P60" s="10"/>
      <c r="Q60" s="9"/>
      <c r="R60" s="9"/>
      <c r="S60" s="9"/>
    </row>
    <row r="61" spans="1:19" ht="12.75">
      <c r="A61" s="79" t="s">
        <v>122</v>
      </c>
      <c r="B61" s="77"/>
      <c r="C61" s="77"/>
      <c r="D61" s="77"/>
      <c r="E61" s="77"/>
      <c r="F61" s="77"/>
      <c r="G61" s="77"/>
      <c r="H61" s="77"/>
      <c r="I61" s="65"/>
      <c r="J61" s="63"/>
      <c r="K61" s="63"/>
      <c r="L61" s="63"/>
      <c r="M61" s="63"/>
      <c r="N61" s="63"/>
      <c r="O61" s="9"/>
      <c r="P61" s="10"/>
      <c r="Q61" s="9"/>
      <c r="R61" s="9"/>
      <c r="S61" s="9"/>
    </row>
    <row r="62" spans="1:19" ht="22.5">
      <c r="A62" s="78" t="s">
        <v>123</v>
      </c>
      <c r="B62" s="75"/>
      <c r="C62" s="75"/>
      <c r="D62" s="75"/>
      <c r="E62" s="75"/>
      <c r="F62" s="75"/>
      <c r="G62" s="75"/>
      <c r="H62" s="75"/>
      <c r="I62" s="65">
        <v>10499</v>
      </c>
      <c r="J62" s="63"/>
      <c r="K62" s="63"/>
      <c r="L62" s="63"/>
      <c r="M62" s="63"/>
      <c r="N62" s="63" t="s">
        <v>119</v>
      </c>
      <c r="O62" s="9"/>
      <c r="P62" s="10"/>
      <c r="Q62" s="9"/>
      <c r="R62" s="9"/>
      <c r="S62" s="9"/>
    </row>
    <row r="63" spans="1:19" ht="12.75">
      <c r="A63" s="78" t="s">
        <v>124</v>
      </c>
      <c r="B63" s="75"/>
      <c r="C63" s="75"/>
      <c r="D63" s="75"/>
      <c r="E63" s="75"/>
      <c r="F63" s="75"/>
      <c r="G63" s="75"/>
      <c r="H63" s="75"/>
      <c r="I63" s="65">
        <v>1488</v>
      </c>
      <c r="J63" s="63"/>
      <c r="K63" s="63"/>
      <c r="L63" s="63"/>
      <c r="M63" s="63"/>
      <c r="N63" s="63"/>
      <c r="O63" s="9"/>
      <c r="P63" s="10"/>
      <c r="Q63" s="9"/>
      <c r="R63" s="9"/>
      <c r="S63" s="9"/>
    </row>
    <row r="64" spans="1:19" ht="12.75">
      <c r="A64" s="78" t="s">
        <v>125</v>
      </c>
      <c r="B64" s="75"/>
      <c r="C64" s="75"/>
      <c r="D64" s="75"/>
      <c r="E64" s="75"/>
      <c r="F64" s="75"/>
      <c r="G64" s="75"/>
      <c r="H64" s="75"/>
      <c r="I64" s="65">
        <v>334</v>
      </c>
      <c r="J64" s="63"/>
      <c r="K64" s="63"/>
      <c r="L64" s="63"/>
      <c r="M64" s="63"/>
      <c r="N64" s="63"/>
      <c r="O64" s="9"/>
      <c r="P64" s="10"/>
      <c r="Q64" s="9"/>
      <c r="R64" s="9"/>
      <c r="S64" s="9"/>
    </row>
    <row r="65" spans="1:19" ht="22.5">
      <c r="A65" s="78" t="s">
        <v>75</v>
      </c>
      <c r="B65" s="75"/>
      <c r="C65" s="75"/>
      <c r="D65" s="75"/>
      <c r="E65" s="75"/>
      <c r="F65" s="75"/>
      <c r="G65" s="75"/>
      <c r="H65" s="75"/>
      <c r="I65" s="65">
        <v>12321</v>
      </c>
      <c r="J65" s="63"/>
      <c r="K65" s="63"/>
      <c r="L65" s="63"/>
      <c r="M65" s="63"/>
      <c r="N65" s="63" t="s">
        <v>119</v>
      </c>
      <c r="O65" s="9"/>
      <c r="P65" s="10"/>
      <c r="Q65" s="9"/>
      <c r="R65" s="9"/>
      <c r="S65" s="9"/>
    </row>
    <row r="66" spans="1:19" ht="12.75">
      <c r="A66" s="78" t="s">
        <v>76</v>
      </c>
      <c r="B66" s="75"/>
      <c r="C66" s="75"/>
      <c r="D66" s="75"/>
      <c r="E66" s="75"/>
      <c r="F66" s="75"/>
      <c r="G66" s="75"/>
      <c r="H66" s="75"/>
      <c r="I66" s="65"/>
      <c r="J66" s="63"/>
      <c r="K66" s="63"/>
      <c r="L66" s="63"/>
      <c r="M66" s="63"/>
      <c r="N66" s="63"/>
      <c r="O66" s="9"/>
      <c r="P66" s="10"/>
      <c r="Q66" s="9"/>
      <c r="R66" s="9"/>
      <c r="S66" s="9"/>
    </row>
    <row r="67" spans="1:19" ht="12.75">
      <c r="A67" s="78" t="s">
        <v>77</v>
      </c>
      <c r="B67" s="75"/>
      <c r="C67" s="75"/>
      <c r="D67" s="75"/>
      <c r="E67" s="75"/>
      <c r="F67" s="75"/>
      <c r="G67" s="75"/>
      <c r="H67" s="75"/>
      <c r="I67" s="65">
        <v>7851</v>
      </c>
      <c r="J67" s="63"/>
      <c r="K67" s="63"/>
      <c r="L67" s="63"/>
      <c r="M67" s="63"/>
      <c r="N67" s="63"/>
      <c r="O67" s="9"/>
      <c r="P67" s="10"/>
      <c r="Q67" s="9"/>
      <c r="R67" s="9"/>
      <c r="S67" s="9"/>
    </row>
    <row r="68" spans="1:19" ht="12.75">
      <c r="A68" s="78" t="s">
        <v>78</v>
      </c>
      <c r="B68" s="75"/>
      <c r="C68" s="75"/>
      <c r="D68" s="75"/>
      <c r="E68" s="75"/>
      <c r="F68" s="75"/>
      <c r="G68" s="75"/>
      <c r="H68" s="75"/>
      <c r="I68" s="65">
        <v>1408</v>
      </c>
      <c r="J68" s="63"/>
      <c r="K68" s="63"/>
      <c r="L68" s="63"/>
      <c r="M68" s="63"/>
      <c r="N68" s="63"/>
      <c r="O68" s="9"/>
      <c r="P68" s="10"/>
      <c r="Q68" s="9"/>
      <c r="R68" s="9"/>
      <c r="S68" s="9"/>
    </row>
    <row r="69" spans="1:19" ht="12.75">
      <c r="A69" s="78" t="s">
        <v>79</v>
      </c>
      <c r="B69" s="75"/>
      <c r="C69" s="75"/>
      <c r="D69" s="75"/>
      <c r="E69" s="75"/>
      <c r="F69" s="75"/>
      <c r="G69" s="75"/>
      <c r="H69" s="75"/>
      <c r="I69" s="65">
        <v>2140</v>
      </c>
      <c r="J69" s="63"/>
      <c r="K69" s="63"/>
      <c r="L69" s="63"/>
      <c r="M69" s="63"/>
      <c r="N69" s="63"/>
      <c r="O69" s="9"/>
      <c r="P69" s="10"/>
      <c r="Q69" s="9"/>
      <c r="R69" s="9"/>
      <c r="S69" s="9"/>
    </row>
    <row r="70" spans="1:19" ht="12.75">
      <c r="A70" s="78" t="s">
        <v>80</v>
      </c>
      <c r="B70" s="75"/>
      <c r="C70" s="75"/>
      <c r="D70" s="75"/>
      <c r="E70" s="75"/>
      <c r="F70" s="75"/>
      <c r="G70" s="75"/>
      <c r="H70" s="75"/>
      <c r="I70" s="65">
        <v>708</v>
      </c>
      <c r="J70" s="63"/>
      <c r="K70" s="63"/>
      <c r="L70" s="63"/>
      <c r="M70" s="63"/>
      <c r="N70" s="63"/>
      <c r="O70" s="9"/>
      <c r="P70" s="10"/>
      <c r="Q70" s="9"/>
      <c r="R70" s="9"/>
      <c r="S70" s="9"/>
    </row>
    <row r="71" spans="1:19" ht="12.75">
      <c r="A71" s="78" t="s">
        <v>81</v>
      </c>
      <c r="B71" s="75"/>
      <c r="C71" s="75"/>
      <c r="D71" s="75"/>
      <c r="E71" s="75"/>
      <c r="F71" s="75"/>
      <c r="G71" s="75"/>
      <c r="H71" s="75"/>
      <c r="I71" s="65">
        <v>421</v>
      </c>
      <c r="J71" s="63"/>
      <c r="K71" s="63"/>
      <c r="L71" s="63"/>
      <c r="M71" s="63"/>
      <c r="N71" s="63"/>
      <c r="O71" s="9"/>
      <c r="P71" s="10"/>
      <c r="Q71" s="9"/>
      <c r="R71" s="9"/>
      <c r="S71" s="9"/>
    </row>
    <row r="72" spans="1:19" ht="22.5">
      <c r="A72" s="79" t="s">
        <v>126</v>
      </c>
      <c r="B72" s="77"/>
      <c r="C72" s="77"/>
      <c r="D72" s="77"/>
      <c r="E72" s="77"/>
      <c r="F72" s="77"/>
      <c r="G72" s="77"/>
      <c r="H72" s="77"/>
      <c r="I72" s="65">
        <v>12321</v>
      </c>
      <c r="J72" s="63"/>
      <c r="K72" s="63"/>
      <c r="L72" s="63"/>
      <c r="M72" s="63"/>
      <c r="N72" s="63" t="s">
        <v>119</v>
      </c>
      <c r="O72" s="9"/>
      <c r="P72" s="10"/>
      <c r="Q72" s="9"/>
      <c r="R72" s="9"/>
      <c r="S72" s="9"/>
    </row>
    <row r="73" spans="1:19" ht="22.5">
      <c r="A73" s="74" t="s">
        <v>127</v>
      </c>
      <c r="B73" s="75"/>
      <c r="C73" s="75"/>
      <c r="D73" s="75"/>
      <c r="E73" s="75"/>
      <c r="F73" s="75"/>
      <c r="G73" s="75"/>
      <c r="H73" s="75"/>
      <c r="I73" s="72">
        <v>117860</v>
      </c>
      <c r="J73" s="72">
        <v>13681</v>
      </c>
      <c r="K73" s="72" t="s">
        <v>128</v>
      </c>
      <c r="L73" s="72">
        <v>100676</v>
      </c>
      <c r="M73" s="72"/>
      <c r="N73" s="72" t="s">
        <v>129</v>
      </c>
      <c r="O73" s="9"/>
      <c r="P73" s="10"/>
      <c r="Q73" s="9"/>
      <c r="R73" s="9"/>
      <c r="S73" s="9"/>
    </row>
    <row r="74" spans="1:19" ht="12.75">
      <c r="A74" s="74" t="s">
        <v>67</v>
      </c>
      <c r="B74" s="75"/>
      <c r="C74" s="75"/>
      <c r="D74" s="75"/>
      <c r="E74" s="75"/>
      <c r="F74" s="75"/>
      <c r="G74" s="75"/>
      <c r="H74" s="75"/>
      <c r="I74" s="72">
        <v>10302</v>
      </c>
      <c r="J74" s="72"/>
      <c r="K74" s="72"/>
      <c r="L74" s="72"/>
      <c r="M74" s="72"/>
      <c r="N74" s="72"/>
      <c r="O74" s="9"/>
      <c r="P74" s="10"/>
      <c r="Q74" s="9"/>
      <c r="R74" s="9"/>
      <c r="S74" s="9"/>
    </row>
    <row r="75" spans="1:19" ht="12.75">
      <c r="A75" s="74" t="s">
        <v>68</v>
      </c>
      <c r="B75" s="75"/>
      <c r="C75" s="75"/>
      <c r="D75" s="75"/>
      <c r="E75" s="75"/>
      <c r="F75" s="75"/>
      <c r="G75" s="75"/>
      <c r="H75" s="75"/>
      <c r="I75" s="72"/>
      <c r="J75" s="72"/>
      <c r="K75" s="72"/>
      <c r="L75" s="72"/>
      <c r="M75" s="72"/>
      <c r="N75" s="72"/>
      <c r="O75" s="9"/>
      <c r="P75" s="10"/>
      <c r="Q75" s="9"/>
      <c r="R75" s="9"/>
      <c r="S75" s="9"/>
    </row>
    <row r="76" spans="1:19" ht="12.75">
      <c r="A76" s="74" t="s">
        <v>69</v>
      </c>
      <c r="B76" s="75"/>
      <c r="C76" s="75"/>
      <c r="D76" s="75"/>
      <c r="E76" s="75"/>
      <c r="F76" s="75"/>
      <c r="G76" s="75"/>
      <c r="H76" s="75"/>
      <c r="I76" s="72">
        <v>9594</v>
      </c>
      <c r="J76" s="72"/>
      <c r="K76" s="72"/>
      <c r="L76" s="72"/>
      <c r="M76" s="72"/>
      <c r="N76" s="72"/>
      <c r="O76" s="9"/>
      <c r="P76" s="10"/>
      <c r="Q76" s="9"/>
      <c r="R76" s="9"/>
      <c r="S76" s="9"/>
    </row>
    <row r="77" spans="1:19" ht="12.75">
      <c r="A77" s="74" t="s">
        <v>120</v>
      </c>
      <c r="B77" s="75"/>
      <c r="C77" s="75"/>
      <c r="D77" s="75"/>
      <c r="E77" s="75"/>
      <c r="F77" s="75"/>
      <c r="G77" s="75"/>
      <c r="H77" s="75"/>
      <c r="I77" s="72">
        <v>708</v>
      </c>
      <c r="J77" s="72"/>
      <c r="K77" s="72"/>
      <c r="L77" s="72"/>
      <c r="M77" s="72"/>
      <c r="N77" s="72"/>
      <c r="O77" s="9"/>
      <c r="P77" s="10"/>
      <c r="Q77" s="9"/>
      <c r="R77" s="9"/>
      <c r="S77" s="9"/>
    </row>
    <row r="78" spans="1:19" ht="12.75">
      <c r="A78" s="74" t="s">
        <v>70</v>
      </c>
      <c r="B78" s="75"/>
      <c r="C78" s="75"/>
      <c r="D78" s="75"/>
      <c r="E78" s="75"/>
      <c r="F78" s="75"/>
      <c r="G78" s="75"/>
      <c r="H78" s="75"/>
      <c r="I78" s="72">
        <v>6599</v>
      </c>
      <c r="J78" s="72"/>
      <c r="K78" s="72"/>
      <c r="L78" s="72"/>
      <c r="M78" s="72"/>
      <c r="N78" s="72"/>
      <c r="O78" s="9"/>
      <c r="P78" s="10"/>
      <c r="Q78" s="9"/>
      <c r="R78" s="9"/>
      <c r="S78" s="9"/>
    </row>
    <row r="79" spans="1:19" ht="12.75">
      <c r="A79" s="74" t="s">
        <v>68</v>
      </c>
      <c r="B79" s="75"/>
      <c r="C79" s="75"/>
      <c r="D79" s="75"/>
      <c r="E79" s="75"/>
      <c r="F79" s="75"/>
      <c r="G79" s="75"/>
      <c r="H79" s="75"/>
      <c r="I79" s="72"/>
      <c r="J79" s="72"/>
      <c r="K79" s="72"/>
      <c r="L79" s="72"/>
      <c r="M79" s="72"/>
      <c r="N79" s="72"/>
      <c r="O79" s="9"/>
      <c r="P79" s="10"/>
      <c r="Q79" s="9"/>
      <c r="R79" s="9"/>
      <c r="S79" s="9"/>
    </row>
    <row r="80" spans="1:19" ht="12.75">
      <c r="A80" s="74" t="s">
        <v>71</v>
      </c>
      <c r="B80" s="75"/>
      <c r="C80" s="75"/>
      <c r="D80" s="75"/>
      <c r="E80" s="75"/>
      <c r="F80" s="75"/>
      <c r="G80" s="75"/>
      <c r="H80" s="75"/>
      <c r="I80" s="72">
        <v>6178</v>
      </c>
      <c r="J80" s="72"/>
      <c r="K80" s="72"/>
      <c r="L80" s="72"/>
      <c r="M80" s="72"/>
      <c r="N80" s="72"/>
      <c r="O80" s="9"/>
      <c r="P80" s="10"/>
      <c r="Q80" s="9"/>
      <c r="R80" s="9"/>
      <c r="S80" s="9"/>
    </row>
    <row r="81" spans="1:19" ht="12.75">
      <c r="A81" s="74" t="s">
        <v>121</v>
      </c>
      <c r="B81" s="75"/>
      <c r="C81" s="75"/>
      <c r="D81" s="75"/>
      <c r="E81" s="75"/>
      <c r="F81" s="75"/>
      <c r="G81" s="75"/>
      <c r="H81" s="75"/>
      <c r="I81" s="72">
        <v>421</v>
      </c>
      <c r="J81" s="72"/>
      <c r="K81" s="72"/>
      <c r="L81" s="72"/>
      <c r="M81" s="72"/>
      <c r="N81" s="72"/>
      <c r="O81" s="9"/>
      <c r="P81" s="10"/>
      <c r="Q81" s="9"/>
      <c r="R81" s="9"/>
      <c r="S81" s="9"/>
    </row>
    <row r="82" spans="1:19" ht="12.75">
      <c r="A82" s="76" t="s">
        <v>130</v>
      </c>
      <c r="B82" s="77"/>
      <c r="C82" s="77"/>
      <c r="D82" s="77"/>
      <c r="E82" s="77"/>
      <c r="F82" s="77"/>
      <c r="G82" s="77"/>
      <c r="H82" s="77"/>
      <c r="I82" s="72"/>
      <c r="J82" s="72"/>
      <c r="K82" s="72"/>
      <c r="L82" s="72"/>
      <c r="M82" s="72"/>
      <c r="N82" s="72"/>
      <c r="O82" s="9"/>
      <c r="P82" s="10"/>
      <c r="Q82" s="9"/>
      <c r="R82" s="9"/>
      <c r="S82" s="9"/>
    </row>
    <row r="83" spans="1:19" ht="22.5">
      <c r="A83" s="74" t="s">
        <v>131</v>
      </c>
      <c r="B83" s="75"/>
      <c r="C83" s="75"/>
      <c r="D83" s="75"/>
      <c r="E83" s="75"/>
      <c r="F83" s="75"/>
      <c r="G83" s="75"/>
      <c r="H83" s="75"/>
      <c r="I83" s="72">
        <v>12321</v>
      </c>
      <c r="J83" s="72"/>
      <c r="K83" s="72"/>
      <c r="L83" s="72"/>
      <c r="M83" s="72"/>
      <c r="N83" s="72" t="s">
        <v>119</v>
      </c>
      <c r="O83" s="9"/>
      <c r="P83" s="10"/>
      <c r="Q83" s="9"/>
      <c r="R83" s="9"/>
      <c r="S83" s="9"/>
    </row>
    <row r="84" spans="1:19" ht="22.5">
      <c r="A84" s="74" t="s">
        <v>132</v>
      </c>
      <c r="B84" s="75"/>
      <c r="C84" s="75"/>
      <c r="D84" s="75"/>
      <c r="E84" s="75"/>
      <c r="F84" s="75"/>
      <c r="G84" s="75"/>
      <c r="H84" s="75"/>
      <c r="I84" s="72">
        <v>122440</v>
      </c>
      <c r="J84" s="72"/>
      <c r="K84" s="72"/>
      <c r="L84" s="72"/>
      <c r="M84" s="72"/>
      <c r="N84" s="72" t="s">
        <v>66</v>
      </c>
      <c r="O84" s="9"/>
      <c r="P84" s="10"/>
      <c r="Q84" s="9"/>
      <c r="R84" s="9"/>
      <c r="S84" s="9"/>
    </row>
    <row r="85" spans="1:19" ht="22.5">
      <c r="A85" s="74" t="s">
        <v>75</v>
      </c>
      <c r="B85" s="75"/>
      <c r="C85" s="75"/>
      <c r="D85" s="75"/>
      <c r="E85" s="75"/>
      <c r="F85" s="75"/>
      <c r="G85" s="75"/>
      <c r="H85" s="75"/>
      <c r="I85" s="72">
        <v>134761</v>
      </c>
      <c r="J85" s="72"/>
      <c r="K85" s="72"/>
      <c r="L85" s="72"/>
      <c r="M85" s="72"/>
      <c r="N85" s="72" t="s">
        <v>129</v>
      </c>
      <c r="O85" s="9"/>
      <c r="P85" s="10"/>
      <c r="Q85" s="9"/>
      <c r="R85" s="9"/>
      <c r="S85" s="9"/>
    </row>
    <row r="86" spans="1:19" ht="12.75">
      <c r="A86" s="74" t="s">
        <v>76</v>
      </c>
      <c r="B86" s="75"/>
      <c r="C86" s="75"/>
      <c r="D86" s="75"/>
      <c r="E86" s="75"/>
      <c r="F86" s="75"/>
      <c r="G86" s="75"/>
      <c r="H86" s="75"/>
      <c r="I86" s="72"/>
      <c r="J86" s="72"/>
      <c r="K86" s="72"/>
      <c r="L86" s="72"/>
      <c r="M86" s="72"/>
      <c r="N86" s="72"/>
      <c r="O86" s="9"/>
      <c r="P86" s="10"/>
      <c r="Q86" s="9"/>
      <c r="R86" s="9"/>
      <c r="S86" s="9"/>
    </row>
    <row r="87" spans="1:19" ht="12.75">
      <c r="A87" s="74" t="s">
        <v>77</v>
      </c>
      <c r="B87" s="75"/>
      <c r="C87" s="75"/>
      <c r="D87" s="75"/>
      <c r="E87" s="75"/>
      <c r="F87" s="75"/>
      <c r="G87" s="75"/>
      <c r="H87" s="75"/>
      <c r="I87" s="72">
        <v>100676</v>
      </c>
      <c r="J87" s="72"/>
      <c r="K87" s="72"/>
      <c r="L87" s="72"/>
      <c r="M87" s="72"/>
      <c r="N87" s="72"/>
      <c r="O87" s="9"/>
      <c r="P87" s="10"/>
      <c r="Q87" s="9"/>
      <c r="R87" s="9"/>
      <c r="S87" s="9"/>
    </row>
    <row r="88" spans="1:19" ht="12.75">
      <c r="A88" s="74" t="s">
        <v>78</v>
      </c>
      <c r="B88" s="75"/>
      <c r="C88" s="75"/>
      <c r="D88" s="75"/>
      <c r="E88" s="75"/>
      <c r="F88" s="75"/>
      <c r="G88" s="75"/>
      <c r="H88" s="75"/>
      <c r="I88" s="72">
        <v>3503</v>
      </c>
      <c r="J88" s="72"/>
      <c r="K88" s="72"/>
      <c r="L88" s="72"/>
      <c r="M88" s="72"/>
      <c r="N88" s="72"/>
      <c r="O88" s="9"/>
      <c r="P88" s="10"/>
      <c r="Q88" s="9"/>
      <c r="R88" s="9"/>
      <c r="S88" s="9"/>
    </row>
    <row r="89" spans="1:19" ht="12.75">
      <c r="A89" s="74" t="s">
        <v>79</v>
      </c>
      <c r="B89" s="75"/>
      <c r="C89" s="75"/>
      <c r="D89" s="75"/>
      <c r="E89" s="75"/>
      <c r="F89" s="75"/>
      <c r="G89" s="75"/>
      <c r="H89" s="75"/>
      <c r="I89" s="72">
        <v>14021</v>
      </c>
      <c r="J89" s="72"/>
      <c r="K89" s="72"/>
      <c r="L89" s="72"/>
      <c r="M89" s="72"/>
      <c r="N89" s="72"/>
      <c r="O89" s="9"/>
      <c r="P89" s="10"/>
      <c r="Q89" s="9"/>
      <c r="R89" s="9"/>
      <c r="S89" s="9"/>
    </row>
    <row r="90" spans="1:19" ht="12.75">
      <c r="A90" s="74" t="s">
        <v>80</v>
      </c>
      <c r="B90" s="75"/>
      <c r="C90" s="75"/>
      <c r="D90" s="75"/>
      <c r="E90" s="75"/>
      <c r="F90" s="75"/>
      <c r="G90" s="75"/>
      <c r="H90" s="75"/>
      <c r="I90" s="72">
        <v>10302</v>
      </c>
      <c r="J90" s="72"/>
      <c r="K90" s="72"/>
      <c r="L90" s="72"/>
      <c r="M90" s="72"/>
      <c r="N90" s="72"/>
      <c r="O90" s="9"/>
      <c r="P90" s="10"/>
      <c r="Q90" s="9"/>
      <c r="R90" s="9"/>
      <c r="S90" s="9"/>
    </row>
    <row r="91" spans="1:19" ht="12.75">
      <c r="A91" s="74" t="s">
        <v>81</v>
      </c>
      <c r="B91" s="75"/>
      <c r="C91" s="75"/>
      <c r="D91" s="75"/>
      <c r="E91" s="75"/>
      <c r="F91" s="75"/>
      <c r="G91" s="75"/>
      <c r="H91" s="75"/>
      <c r="I91" s="72">
        <v>6599</v>
      </c>
      <c r="J91" s="72"/>
      <c r="K91" s="72"/>
      <c r="L91" s="72"/>
      <c r="M91" s="72"/>
      <c r="N91" s="72"/>
      <c r="O91" s="9"/>
      <c r="P91" s="10"/>
      <c r="Q91" s="9"/>
      <c r="R91" s="9"/>
      <c r="S91" s="9"/>
    </row>
    <row r="92" spans="1:19" ht="22.5">
      <c r="A92" s="76" t="s">
        <v>133</v>
      </c>
      <c r="B92" s="77"/>
      <c r="C92" s="77"/>
      <c r="D92" s="77"/>
      <c r="E92" s="77"/>
      <c r="F92" s="77"/>
      <c r="G92" s="77"/>
      <c r="H92" s="77"/>
      <c r="I92" s="72">
        <f>I85</f>
        <v>134761</v>
      </c>
      <c r="J92" s="72"/>
      <c r="K92" s="72"/>
      <c r="L92" s="72"/>
      <c r="M92" s="72"/>
      <c r="N92" s="72" t="s">
        <v>129</v>
      </c>
      <c r="O92" s="9"/>
      <c r="P92" s="10"/>
      <c r="Q92" s="9"/>
      <c r="R92" s="9"/>
      <c r="S92" s="9"/>
    </row>
    <row r="93" spans="1:19" ht="12.75">
      <c r="A93" s="74" t="s">
        <v>142</v>
      </c>
      <c r="B93" s="75"/>
      <c r="C93" s="75"/>
      <c r="D93" s="75"/>
      <c r="E93" s="75"/>
      <c r="F93" s="75"/>
      <c r="G93" s="75"/>
      <c r="H93" s="75"/>
      <c r="I93" s="73">
        <f>I92*0.804064965</f>
        <v>108356.59874836501</v>
      </c>
      <c r="J93" s="72"/>
      <c r="K93" s="72"/>
      <c r="L93" s="72"/>
      <c r="M93" s="72"/>
      <c r="N93" s="72"/>
      <c r="O93" s="7"/>
      <c r="P93" s="7"/>
      <c r="Q93" s="7"/>
      <c r="R93" s="7"/>
      <c r="S93" s="7"/>
    </row>
    <row r="94" spans="1:19" ht="12.75">
      <c r="A94" s="74" t="s">
        <v>138</v>
      </c>
      <c r="B94" s="75"/>
      <c r="C94" s="75"/>
      <c r="D94" s="75"/>
      <c r="E94" s="75"/>
      <c r="F94" s="75"/>
      <c r="G94" s="75"/>
      <c r="H94" s="75"/>
      <c r="I94" s="73">
        <f>I93*0.18</f>
        <v>19504.1877747057</v>
      </c>
      <c r="J94" s="72"/>
      <c r="K94" s="72"/>
      <c r="L94" s="72"/>
      <c r="M94" s="72"/>
      <c r="N94" s="72"/>
      <c r="O94" s="7"/>
      <c r="P94" s="7"/>
      <c r="Q94" s="7"/>
      <c r="R94" s="7"/>
      <c r="S94" s="7"/>
    </row>
    <row r="95" spans="1:19" ht="12.75">
      <c r="A95" s="76" t="s">
        <v>133</v>
      </c>
      <c r="B95" s="77"/>
      <c r="C95" s="77"/>
      <c r="D95" s="77"/>
      <c r="E95" s="77"/>
      <c r="F95" s="77"/>
      <c r="G95" s="77"/>
      <c r="H95" s="77"/>
      <c r="I95" s="73">
        <f>I93+I94</f>
        <v>127860.78652307071</v>
      </c>
      <c r="J95" s="72"/>
      <c r="K95" s="72"/>
      <c r="L95" s="72"/>
      <c r="M95" s="72"/>
      <c r="N95" s="72"/>
      <c r="O95" s="7"/>
      <c r="P95" s="7"/>
      <c r="Q95" s="7"/>
      <c r="R95" s="7"/>
      <c r="S95" s="7"/>
    </row>
    <row r="96" spans="1:14" ht="12.75">
      <c r="A96" s="43"/>
      <c r="B96" s="46"/>
      <c r="C96" s="46"/>
      <c r="D96" s="43"/>
      <c r="E96" s="44"/>
      <c r="F96" s="44"/>
      <c r="G96" s="44"/>
      <c r="H96" s="44"/>
      <c r="I96" s="45"/>
      <c r="J96" s="44"/>
      <c r="K96" s="44"/>
      <c r="L96" s="44"/>
      <c r="M96" s="44"/>
      <c r="N96" s="47"/>
    </row>
    <row r="97" spans="1:14" ht="12.75">
      <c r="A97" s="43"/>
      <c r="B97" s="46"/>
      <c r="C97" s="48" t="s">
        <v>141</v>
      </c>
      <c r="D97" s="43"/>
      <c r="E97" s="44"/>
      <c r="F97" s="48" t="s">
        <v>139</v>
      </c>
      <c r="G97" s="48"/>
      <c r="H97" s="48"/>
      <c r="I97" s="44"/>
      <c r="J97" s="44"/>
      <c r="K97" s="44"/>
      <c r="L97" s="44"/>
      <c r="M97" s="44"/>
      <c r="N97" s="47"/>
    </row>
    <row r="98" spans="1:14" ht="12.75">
      <c r="A98" s="49"/>
      <c r="B98" s="49"/>
      <c r="C98" s="49"/>
      <c r="D98" s="49"/>
      <c r="E98" s="50"/>
      <c r="F98" s="50"/>
      <c r="G98" s="50"/>
      <c r="H98" s="50"/>
      <c r="I98" s="50"/>
      <c r="J98" s="50"/>
      <c r="K98" s="50"/>
      <c r="L98" s="50"/>
      <c r="M98" s="50"/>
      <c r="N98" s="47"/>
    </row>
    <row r="99" spans="1:14" ht="12.75">
      <c r="A99" s="49"/>
      <c r="B99" s="49"/>
      <c r="C99" s="49"/>
      <c r="D99" s="49"/>
      <c r="E99" s="50"/>
      <c r="F99" s="50"/>
      <c r="G99" s="50"/>
      <c r="H99" s="50"/>
      <c r="I99" s="50"/>
      <c r="J99" s="50"/>
      <c r="K99" s="50"/>
      <c r="L99" s="50"/>
      <c r="M99" s="50"/>
      <c r="N99" s="47"/>
    </row>
    <row r="100" ht="12.75"/>
    <row r="101" ht="12.75">
      <c r="B101" s="6"/>
    </row>
  </sheetData>
  <sheetProtection/>
  <mergeCells count="81">
    <mergeCell ref="D15:D18"/>
    <mergeCell ref="C15:C18"/>
    <mergeCell ref="B15:B18"/>
    <mergeCell ref="A93:H93"/>
    <mergeCell ref="A94:H94"/>
    <mergeCell ref="A95:H95"/>
    <mergeCell ref="A20:AI20"/>
    <mergeCell ref="A31:H31"/>
    <mergeCell ref="A32:H32"/>
    <mergeCell ref="A33:H33"/>
    <mergeCell ref="M15:N16"/>
    <mergeCell ref="E15:G16"/>
    <mergeCell ref="I15:L16"/>
    <mergeCell ref="M17:M18"/>
    <mergeCell ref="H15:H18"/>
    <mergeCell ref="I17:I18"/>
    <mergeCell ref="A4:C4"/>
    <mergeCell ref="I4:N4"/>
    <mergeCell ref="J17:J18"/>
    <mergeCell ref="L17:L18"/>
    <mergeCell ref="N17:N18"/>
    <mergeCell ref="A15:A18"/>
    <mergeCell ref="A10:N10"/>
    <mergeCell ref="C11:E11"/>
    <mergeCell ref="D12:E12"/>
    <mergeCell ref="G17:G18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AI49"/>
    <mergeCell ref="A42:H42"/>
    <mergeCell ref="A43:H43"/>
    <mergeCell ref="A44:H44"/>
    <mergeCell ref="A45:H45"/>
    <mergeCell ref="A58:H58"/>
    <mergeCell ref="A59:H59"/>
    <mergeCell ref="A60:H60"/>
    <mergeCell ref="A61:H61"/>
    <mergeCell ref="A54:H54"/>
    <mergeCell ref="A55:H55"/>
    <mergeCell ref="A56:H56"/>
    <mergeCell ref="A57:H57"/>
    <mergeCell ref="A66:H66"/>
    <mergeCell ref="A67:H67"/>
    <mergeCell ref="A68:H68"/>
    <mergeCell ref="A69:H69"/>
    <mergeCell ref="A62:H62"/>
    <mergeCell ref="A63:H63"/>
    <mergeCell ref="A64:H64"/>
    <mergeCell ref="A65:H65"/>
    <mergeCell ref="A74:H74"/>
    <mergeCell ref="A75:H75"/>
    <mergeCell ref="A76:H76"/>
    <mergeCell ref="A77:H77"/>
    <mergeCell ref="A70:H70"/>
    <mergeCell ref="A71:H71"/>
    <mergeCell ref="A72:H72"/>
    <mergeCell ref="A73:H73"/>
    <mergeCell ref="A82:H82"/>
    <mergeCell ref="A83:H83"/>
    <mergeCell ref="A84:H84"/>
    <mergeCell ref="A85:H85"/>
    <mergeCell ref="A78:H78"/>
    <mergeCell ref="A79:H79"/>
    <mergeCell ref="A80:H80"/>
    <mergeCell ref="A81:H81"/>
    <mergeCell ref="A90:H90"/>
    <mergeCell ref="A91:H91"/>
    <mergeCell ref="A92:H92"/>
    <mergeCell ref="A86:H86"/>
    <mergeCell ref="A87:H87"/>
    <mergeCell ref="A88:H88"/>
    <mergeCell ref="A89:H89"/>
  </mergeCells>
  <printOptions/>
  <pageMargins left="0.2362204724409449" right="0.1968503937007874" top="0.35433070866141736" bottom="0.2755905511811024" header="0.2755905511811024" footer="0.1968503937007874"/>
  <pageSetup horizontalDpi="600" verticalDpi="600" orientation="landscape" paperSize="9" scale="75" r:id="rId3"/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Власкина Юлия Викторовна</cp:lastModifiedBy>
  <cp:lastPrinted>2014-09-25T10:40:26Z</cp:lastPrinted>
  <dcterms:created xsi:type="dcterms:W3CDTF">2003-01-28T12:33:10Z</dcterms:created>
  <dcterms:modified xsi:type="dcterms:W3CDTF">2014-10-07T04:03:39Z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